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事務局\Desktop\中国地区シニア\2025(R7)年度\"/>
    </mc:Choice>
  </mc:AlternateContent>
  <xr:revisionPtr revIDLastSave="0" documentId="13_ncr:1_{18B373C5-FE9A-4D1C-9EA2-957223C825B5}" xr6:coauthVersionLast="47" xr6:coauthVersionMax="47" xr10:uidLastSave="{00000000-0000-0000-0000-000000000000}"/>
  <bookViews>
    <workbookView xWindow="5205" yWindow="495" windowWidth="21240" windowHeight="15225" firstSheet="3" activeTab="5" xr2:uid="{00000000-000D-0000-FFFF-FFFF00000000}"/>
  </bookViews>
  <sheets>
    <sheet name="HELP_開催県協会入力" sheetId="37" state="hidden" r:id="rId1"/>
    <sheet name="HELP_申込み県協会入力" sheetId="38" state="hidden" r:id="rId2"/>
    <sheet name="HELP_参加料納入票 " sheetId="39" state="hidden" r:id="rId3"/>
    <sheet name="開催県協会入力" sheetId="3" r:id="rId4"/>
    <sheet name="HELP_参加申込書" sheetId="40" r:id="rId5"/>
    <sheet name="申込み県協会入力" sheetId="5" r:id="rId6"/>
    <sheet name="参加料納入票" sheetId="15" r:id="rId7"/>
    <sheet name="男子シングルス①" sheetId="4" r:id="rId8"/>
    <sheet name="男子シングルス②" sheetId="16" r:id="rId9"/>
    <sheet name="男子シングルス③" sheetId="17" r:id="rId10"/>
    <sheet name="男子シングルス④" sheetId="18" r:id="rId11"/>
    <sheet name="男子シングルス⑤" sheetId="19" r:id="rId12"/>
    <sheet name="男子ダブルス①" sheetId="8" r:id="rId13"/>
    <sheet name="男子ダブルス②" sheetId="20" r:id="rId14"/>
    <sheet name="男子ダブルス③" sheetId="21" r:id="rId15"/>
    <sheet name="男子ダブルス④" sheetId="22" r:id="rId16"/>
    <sheet name="男子ダブルス⑤" sheetId="23" r:id="rId17"/>
    <sheet name="女子シングルス①" sheetId="24" r:id="rId18"/>
    <sheet name="女子シングルス②" sheetId="25" r:id="rId19"/>
    <sheet name="女子シングルス③" sheetId="26" r:id="rId20"/>
    <sheet name="女子ダブルス①" sheetId="27" r:id="rId21"/>
    <sheet name="女子ダブルス②" sheetId="28" r:id="rId22"/>
    <sheet name="女子ダブルス③" sheetId="29" r:id="rId23"/>
    <sheet name="女子ダブルス④" sheetId="30" r:id="rId24"/>
    <sheet name="女子ダブルス⑤" sheetId="31" r:id="rId25"/>
    <sheet name="混合ダブルス①" sheetId="32" r:id="rId26"/>
    <sheet name="混合ダブルス②" sheetId="33" r:id="rId27"/>
    <sheet name="混合ダブルス③" sheetId="34" r:id="rId28"/>
    <sheet name="混合ダブルス④" sheetId="35" r:id="rId29"/>
    <sheet name="混合ダブルス⑤" sheetId="36" r:id="rId30"/>
  </sheets>
  <definedNames>
    <definedName name="ken" localSheetId="0">HELP_開催県協会入力!$H$2:$N$6</definedName>
    <definedName name="ken">開催県協会入力!$H$2:$N$6</definedName>
    <definedName name="kj00">#REF!</definedName>
    <definedName name="md" localSheetId="0">HELP_開催県協会入力!$B$7:$B$12</definedName>
    <definedName name="md">開催県協会入力!$B$7:$B$12</definedName>
    <definedName name="ms" localSheetId="0">HELP_開催県協会入力!$A$7:$A$12</definedName>
    <definedName name="ms">開催県協会入力!$A$7:$A$12</definedName>
    <definedName name="nd" localSheetId="0">HELP_開催県協会入力!$C$3</definedName>
    <definedName name="nd">開催県協会入力!$C$3</definedName>
    <definedName name="_xlnm.Print_Area" localSheetId="4">HELP_参加申込書!$A$1:$K$38</definedName>
    <definedName name="_xlnm.Print_Area" localSheetId="2">'HELP_参加料納入票 '!$A$1:$L$42</definedName>
    <definedName name="_xlnm.Print_Area" localSheetId="25">混合ダブルス①!$A$1:$K$38</definedName>
    <definedName name="_xlnm.Print_Area" localSheetId="26">混合ダブルス②!$A$1:$K$38</definedName>
    <definedName name="_xlnm.Print_Area" localSheetId="27">混合ダブルス③!$A$1:$K$38</definedName>
    <definedName name="_xlnm.Print_Area" localSheetId="28">混合ダブルス④!$A$1:$K$38</definedName>
    <definedName name="_xlnm.Print_Area" localSheetId="29">混合ダブルス⑤!$A$1:$K$38</definedName>
    <definedName name="_xlnm.Print_Area" localSheetId="6">参加料納入票!$A$1:$L$42</definedName>
    <definedName name="_xlnm.Print_Area" localSheetId="17">女子シングルス①!$A$1:$K$38</definedName>
    <definedName name="_xlnm.Print_Area" localSheetId="18">女子シングルス②!$A$1:$K$38</definedName>
    <definedName name="_xlnm.Print_Area" localSheetId="19">女子シングルス③!$A$1:$K$38</definedName>
    <definedName name="_xlnm.Print_Area" localSheetId="20">女子ダブルス①!$A$1:$K$38</definedName>
    <definedName name="_xlnm.Print_Area" localSheetId="21">女子ダブルス②!$A$1:$K$38</definedName>
    <definedName name="_xlnm.Print_Area" localSheetId="22">女子ダブルス③!$A$1:$K$38</definedName>
    <definedName name="_xlnm.Print_Area" localSheetId="23">女子ダブルス④!$A$1:$K$38</definedName>
    <definedName name="_xlnm.Print_Area" localSheetId="24">女子ダブルス⑤!$A$1:$K$38</definedName>
    <definedName name="_xlnm.Print_Area" localSheetId="7">男子シングルス①!$A$1:$K$38</definedName>
    <definedName name="_xlnm.Print_Area" localSheetId="8">男子シングルス②!$A$1:$K$38</definedName>
    <definedName name="_xlnm.Print_Area" localSheetId="9">男子シングルス③!$A$1:$K$38</definedName>
    <definedName name="_xlnm.Print_Area" localSheetId="10">男子シングルス④!$A$1:$K$38</definedName>
    <definedName name="_xlnm.Print_Area" localSheetId="11">男子シングルス⑤!$A$1:$K$38</definedName>
    <definedName name="_xlnm.Print_Area" localSheetId="12">男子ダブルス①!$A$1:$K$38</definedName>
    <definedName name="_xlnm.Print_Area" localSheetId="13">男子ダブルス②!$A$1:$K$38</definedName>
    <definedName name="_xlnm.Print_Area" localSheetId="14">男子ダブルス③!$A$1:$K$38</definedName>
    <definedName name="_xlnm.Print_Area" localSheetId="16">男子ダブルス⑤!$A$1:$K$38</definedName>
    <definedName name="sp" localSheetId="0">HELP_開催県協会入力!$F$7:$F$10</definedName>
    <definedName name="sp">開催県協会入力!$F$7:$F$10</definedName>
    <definedName name="tn" localSheetId="0">HELP_開催県協会入力!$C$2</definedName>
    <definedName name="tn">開催県協会入力!$C$2</definedName>
    <definedName name="ts_01" localSheetId="0">HELP_開催県協会入力!$A$17:$A$22</definedName>
    <definedName name="ts_01">開催県協会入力!$A$17:$A$22</definedName>
    <definedName name="ts_02" localSheetId="0">HELP_開催県協会入力!$B$17:$B$27</definedName>
    <definedName name="ts_02">開催県協会入力!$B$17:$B$27</definedName>
    <definedName name="ts_03" localSheetId="0">HELP_開催県協会入力!$C$17:$C$22</definedName>
    <definedName name="ts_03">開催県協会入力!$C$17:$C$22</definedName>
    <definedName name="ts_04" localSheetId="0">HELP_開催県協会入力!$D$17:$D$24</definedName>
    <definedName name="ts_04">開催県協会入力!$D$17:$D$24</definedName>
    <definedName name="ts_05" localSheetId="0">HELP_開催県協会入力!$E$17:$E$22</definedName>
    <definedName name="ts_05">開催県協会入力!$E$17:$E$22</definedName>
    <definedName name="ts_06" localSheetId="0">HELP_開催県協会入力!$F$17:$F$22</definedName>
    <definedName name="ts_06">開催県協会入力!$F$17:$F$22</definedName>
    <definedName name="wd" localSheetId="0">HELP_開催県協会入力!$D$7:$D$12</definedName>
    <definedName name="wd">開催県協会入力!$D$7:$D$12</definedName>
    <definedName name="ws" localSheetId="0">HELP_開催県協会入力!$C$7:$C$9</definedName>
    <definedName name="ws">開催県協会入力!$C$7:$C$9</definedName>
    <definedName name="xd" localSheetId="0">HELP_開催県協会入力!$E$7:$E$11</definedName>
    <definedName name="xd">開催県協会入力!$E$7:$E$11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1" l="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25" i="19" l="1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A1" i="19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A1" i="18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A1" i="17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A1" i="1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25" i="32" l="1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F22" i="40"/>
  <c r="F21" i="40"/>
  <c r="F20" i="40"/>
  <c r="F19" i="40"/>
  <c r="F18" i="40"/>
  <c r="F14" i="40"/>
  <c r="F13" i="40"/>
  <c r="F12" i="40"/>
  <c r="F11" i="40"/>
  <c r="F10" i="40"/>
  <c r="F9" i="40"/>
  <c r="F17" i="40"/>
  <c r="F16" i="40"/>
  <c r="F15" i="40"/>
  <c r="F8" i="40"/>
  <c r="F7" i="40"/>
  <c r="F6" i="40"/>
  <c r="L26" i="28"/>
  <c r="B45" i="40" l="1"/>
  <c r="B44" i="40"/>
  <c r="B43" i="40"/>
  <c r="B42" i="40"/>
  <c r="B41" i="40"/>
  <c r="B40" i="40"/>
  <c r="B8" i="38"/>
  <c r="L8" i="38" s="1"/>
  <c r="B7" i="38"/>
  <c r="I7" i="38" s="1"/>
  <c r="B6" i="38"/>
  <c r="G8" i="38" s="1"/>
  <c r="B5" i="38"/>
  <c r="G7" i="38" s="1"/>
  <c r="B4" i="38"/>
  <c r="L5" i="38" s="1"/>
  <c r="E3" i="38"/>
  <c r="B3" i="38"/>
  <c r="H5" i="38" s="1"/>
  <c r="C3" i="37"/>
  <c r="C2" i="37"/>
  <c r="B46" i="40" l="1"/>
  <c r="B44" i="36"/>
  <c r="B43" i="36"/>
  <c r="B42" i="36"/>
  <c r="B41" i="36"/>
  <c r="B40" i="36"/>
  <c r="B44" i="35"/>
  <c r="B43" i="35"/>
  <c r="B42" i="35"/>
  <c r="B41" i="35"/>
  <c r="B40" i="35"/>
  <c r="B44" i="34"/>
  <c r="B43" i="34"/>
  <c r="B42" i="34"/>
  <c r="B41" i="34"/>
  <c r="B40" i="34"/>
  <c r="B44" i="33"/>
  <c r="B43" i="33"/>
  <c r="B42" i="33"/>
  <c r="B41" i="33"/>
  <c r="B40" i="33"/>
  <c r="Q27" i="39" s="1"/>
  <c r="B44" i="32"/>
  <c r="B43" i="32"/>
  <c r="B42" i="32"/>
  <c r="B41" i="32"/>
  <c r="B40" i="32"/>
  <c r="B45" i="31"/>
  <c r="B44" i="31"/>
  <c r="B43" i="31"/>
  <c r="B42" i="31"/>
  <c r="B41" i="31"/>
  <c r="B40" i="31"/>
  <c r="B45" i="30"/>
  <c r="B44" i="30"/>
  <c r="B43" i="30"/>
  <c r="B42" i="30"/>
  <c r="B41" i="30"/>
  <c r="B40" i="30"/>
  <c r="B45" i="29"/>
  <c r="B44" i="29"/>
  <c r="B43" i="29"/>
  <c r="B42" i="29"/>
  <c r="B41" i="29"/>
  <c r="B40" i="29"/>
  <c r="R21" i="39" s="1"/>
  <c r="B45" i="28"/>
  <c r="B44" i="28"/>
  <c r="B43" i="28"/>
  <c r="B42" i="28"/>
  <c r="B41" i="28"/>
  <c r="B40" i="28"/>
  <c r="Q21" i="39" s="1"/>
  <c r="B45" i="27"/>
  <c r="B44" i="27"/>
  <c r="B43" i="27"/>
  <c r="B42" i="27"/>
  <c r="B41" i="27"/>
  <c r="B40" i="27"/>
  <c r="B42" i="26"/>
  <c r="B41" i="26"/>
  <c r="B40" i="26"/>
  <c r="B42" i="25"/>
  <c r="B41" i="25"/>
  <c r="B40" i="25"/>
  <c r="B42" i="24"/>
  <c r="B41" i="24"/>
  <c r="B40" i="24"/>
  <c r="B45" i="23"/>
  <c r="B44" i="23"/>
  <c r="B43" i="23"/>
  <c r="B42" i="23"/>
  <c r="B41" i="23"/>
  <c r="B40" i="23"/>
  <c r="B45" i="22"/>
  <c r="B44" i="22"/>
  <c r="B43" i="22"/>
  <c r="B42" i="22"/>
  <c r="B41" i="22"/>
  <c r="B40" i="22"/>
  <c r="S12" i="39" s="1"/>
  <c r="B45" i="21"/>
  <c r="B44" i="21"/>
  <c r="B43" i="21"/>
  <c r="B42" i="21"/>
  <c r="B41" i="21"/>
  <c r="B40" i="21"/>
  <c r="B45" i="20"/>
  <c r="B44" i="20"/>
  <c r="B43" i="20"/>
  <c r="B42" i="20"/>
  <c r="B41" i="20"/>
  <c r="B40" i="20"/>
  <c r="B45" i="8"/>
  <c r="P17" i="39" s="1"/>
  <c r="B44" i="8"/>
  <c r="P16" i="39" s="1"/>
  <c r="B43" i="8"/>
  <c r="P15" i="39" s="1"/>
  <c r="B42" i="8"/>
  <c r="P14" i="39" s="1"/>
  <c r="B41" i="8"/>
  <c r="B40" i="8"/>
  <c r="P12" i="39" s="1"/>
  <c r="B45" i="19"/>
  <c r="B44" i="19"/>
  <c r="B43" i="19"/>
  <c r="B42" i="19"/>
  <c r="B41" i="19"/>
  <c r="B40" i="19"/>
  <c r="B45" i="18"/>
  <c r="B44" i="18"/>
  <c r="B43" i="18"/>
  <c r="B42" i="18"/>
  <c r="B41" i="18"/>
  <c r="B40" i="18"/>
  <c r="B45" i="17"/>
  <c r="B44" i="17"/>
  <c r="B43" i="17"/>
  <c r="B42" i="17"/>
  <c r="B41" i="17"/>
  <c r="B40" i="17"/>
  <c r="B45" i="16"/>
  <c r="B44" i="16"/>
  <c r="B43" i="16"/>
  <c r="B42" i="16"/>
  <c r="B41" i="16"/>
  <c r="B40" i="16"/>
  <c r="R6" i="15" l="1"/>
  <c r="R6" i="39"/>
  <c r="R7" i="15"/>
  <c r="R7" i="39"/>
  <c r="R8" i="15"/>
  <c r="R8" i="39"/>
  <c r="R9" i="15"/>
  <c r="R9" i="39"/>
  <c r="R10" i="15"/>
  <c r="R10" i="39"/>
  <c r="R11" i="15"/>
  <c r="R11" i="39"/>
  <c r="S6" i="15"/>
  <c r="S6" i="39"/>
  <c r="S7" i="15"/>
  <c r="S7" i="39"/>
  <c r="S8" i="15"/>
  <c r="S8" i="39"/>
  <c r="S9" i="15"/>
  <c r="S9" i="39"/>
  <c r="S10" i="15"/>
  <c r="S10" i="39"/>
  <c r="S11" i="15"/>
  <c r="S11" i="39"/>
  <c r="T6" i="15"/>
  <c r="T6" i="39"/>
  <c r="T7" i="15"/>
  <c r="T7" i="39"/>
  <c r="T8" i="15"/>
  <c r="T8" i="39"/>
  <c r="T9" i="15"/>
  <c r="T9" i="39"/>
  <c r="T10" i="15"/>
  <c r="T10" i="39"/>
  <c r="T11" i="15"/>
  <c r="T11" i="39"/>
  <c r="P13" i="39"/>
  <c r="P13" i="15"/>
  <c r="S13" i="15"/>
  <c r="S13" i="39"/>
  <c r="S14" i="15"/>
  <c r="S14" i="39"/>
  <c r="S15" i="15"/>
  <c r="S15" i="39"/>
  <c r="S16" i="15"/>
  <c r="S16" i="39"/>
  <c r="S17" i="15"/>
  <c r="S17" i="39"/>
  <c r="T12" i="15"/>
  <c r="T12" i="39"/>
  <c r="T13" i="15"/>
  <c r="T13" i="39"/>
  <c r="T14" i="15"/>
  <c r="T14" i="39"/>
  <c r="T15" i="15"/>
  <c r="T15" i="39"/>
  <c r="T16" i="15"/>
  <c r="T16" i="39"/>
  <c r="T17" i="15"/>
  <c r="T17" i="39"/>
  <c r="Q18" i="15"/>
  <c r="Q18" i="39"/>
  <c r="Q19" i="39"/>
  <c r="Q19" i="15"/>
  <c r="Q20" i="15"/>
  <c r="Q20" i="39"/>
  <c r="B48" i="26"/>
  <c r="R18" i="39"/>
  <c r="R19" i="15"/>
  <c r="R19" i="39"/>
  <c r="R20" i="15"/>
  <c r="R20" i="39"/>
  <c r="B49" i="30"/>
  <c r="S21" i="39"/>
  <c r="S22" i="15"/>
  <c r="S22" i="39"/>
  <c r="S23" i="15"/>
  <c r="S23" i="39"/>
  <c r="S24" i="15"/>
  <c r="S24" i="39"/>
  <c r="S25" i="15"/>
  <c r="S25" i="39"/>
  <c r="S26" i="15"/>
  <c r="S26" i="39"/>
  <c r="T21" i="15"/>
  <c r="T21" i="39"/>
  <c r="T22" i="39"/>
  <c r="T22" i="15"/>
  <c r="T23" i="15"/>
  <c r="T23" i="39"/>
  <c r="T24" i="15"/>
  <c r="T24" i="39"/>
  <c r="T25" i="15"/>
  <c r="T25" i="39"/>
  <c r="T26" i="39"/>
  <c r="T26" i="15"/>
  <c r="T27" i="15"/>
  <c r="T27" i="39"/>
  <c r="T28" i="15"/>
  <c r="T28" i="39"/>
  <c r="T29" i="15"/>
  <c r="T29" i="39"/>
  <c r="T30" i="15"/>
  <c r="T30" i="39"/>
  <c r="T31" i="15"/>
  <c r="T31" i="39"/>
  <c r="S27" i="15"/>
  <c r="S27" i="39"/>
  <c r="S29" i="15"/>
  <c r="S29" i="39"/>
  <c r="S30" i="15"/>
  <c r="S30" i="39"/>
  <c r="S31" i="15"/>
  <c r="S31" i="39"/>
  <c r="S28" i="15"/>
  <c r="S28" i="39"/>
  <c r="R28" i="15"/>
  <c r="R28" i="39"/>
  <c r="R29" i="15"/>
  <c r="R29" i="39"/>
  <c r="R30" i="15"/>
  <c r="R30" i="39"/>
  <c r="R31" i="15"/>
  <c r="R31" i="39"/>
  <c r="R27" i="15"/>
  <c r="R27" i="39"/>
  <c r="Q29" i="15"/>
  <c r="Q29" i="39"/>
  <c r="Q30" i="15"/>
  <c r="Q30" i="39"/>
  <c r="Q31" i="15"/>
  <c r="Q31" i="39"/>
  <c r="Q28" i="15"/>
  <c r="Q28" i="39"/>
  <c r="P30" i="15"/>
  <c r="P30" i="39"/>
  <c r="P31" i="15"/>
  <c r="P31" i="39"/>
  <c r="P27" i="15"/>
  <c r="P27" i="39"/>
  <c r="P28" i="15"/>
  <c r="P28" i="39"/>
  <c r="P29" i="15"/>
  <c r="P29" i="39"/>
  <c r="R22" i="15"/>
  <c r="R22" i="39"/>
  <c r="R23" i="15"/>
  <c r="R23" i="39"/>
  <c r="R24" i="15"/>
  <c r="R24" i="39"/>
  <c r="R25" i="15"/>
  <c r="R25" i="39"/>
  <c r="R26" i="15"/>
  <c r="R26" i="39"/>
  <c r="Q24" i="15"/>
  <c r="Q24" i="39"/>
  <c r="Q25" i="15"/>
  <c r="Q25" i="39"/>
  <c r="Q26" i="15"/>
  <c r="Q26" i="39"/>
  <c r="Q23" i="15"/>
  <c r="Q23" i="39"/>
  <c r="Q22" i="15"/>
  <c r="Q22" i="39"/>
  <c r="P24" i="15"/>
  <c r="P24" i="39"/>
  <c r="P21" i="15"/>
  <c r="P21" i="39"/>
  <c r="N21" i="39" s="1"/>
  <c r="C9" i="39" s="1"/>
  <c r="G9" i="39" s="1"/>
  <c r="J9" i="39" s="1"/>
  <c r="P22" i="15"/>
  <c r="P22" i="39"/>
  <c r="P23" i="15"/>
  <c r="P23" i="39"/>
  <c r="P26" i="15"/>
  <c r="P26" i="39"/>
  <c r="P25" i="15"/>
  <c r="P25" i="39"/>
  <c r="N25" i="39" s="1"/>
  <c r="C26" i="39" s="1"/>
  <c r="G26" i="39" s="1"/>
  <c r="J26" i="39" s="1"/>
  <c r="P19" i="15"/>
  <c r="N19" i="15" s="1"/>
  <c r="C12" i="15" s="1"/>
  <c r="P19" i="39"/>
  <c r="N19" i="39" s="1"/>
  <c r="C12" i="39" s="1"/>
  <c r="G12" i="39" s="1"/>
  <c r="J12" i="39" s="1"/>
  <c r="P20" i="15"/>
  <c r="N20" i="15" s="1"/>
  <c r="C17" i="15" s="1"/>
  <c r="P20" i="39"/>
  <c r="N20" i="39" s="1"/>
  <c r="C17" i="39" s="1"/>
  <c r="G17" i="39" s="1"/>
  <c r="J17" i="39" s="1"/>
  <c r="P18" i="15"/>
  <c r="P18" i="39"/>
  <c r="N18" i="39" s="1"/>
  <c r="C8" i="39" s="1"/>
  <c r="G8" i="39" s="1"/>
  <c r="J8" i="39" s="1"/>
  <c r="R16" i="15"/>
  <c r="R16" i="39"/>
  <c r="R17" i="15"/>
  <c r="R17" i="39"/>
  <c r="R12" i="15"/>
  <c r="R12" i="39"/>
  <c r="R13" i="15"/>
  <c r="R13" i="39"/>
  <c r="R14" i="15"/>
  <c r="R14" i="39"/>
  <c r="R15" i="15"/>
  <c r="R15" i="39"/>
  <c r="P12" i="15"/>
  <c r="P17" i="15"/>
  <c r="P16" i="15"/>
  <c r="P15" i="15"/>
  <c r="P14" i="15"/>
  <c r="Q12" i="15"/>
  <c r="Q12" i="39"/>
  <c r="Q14" i="15"/>
  <c r="Q14" i="39"/>
  <c r="Q15" i="15"/>
  <c r="Q15" i="39"/>
  <c r="Q16" i="15"/>
  <c r="Q16" i="39"/>
  <c r="Q17" i="15"/>
  <c r="Q17" i="39"/>
  <c r="Q13" i="15"/>
  <c r="Q13" i="39"/>
  <c r="Q8" i="15"/>
  <c r="Q8" i="39"/>
  <c r="Q7" i="15"/>
  <c r="Q7" i="39"/>
  <c r="Q11" i="15"/>
  <c r="Q11" i="39"/>
  <c r="Q6" i="15"/>
  <c r="Q6" i="39"/>
  <c r="Q9" i="15"/>
  <c r="Q9" i="39"/>
  <c r="Q10" i="15"/>
  <c r="Q10" i="39"/>
  <c r="B47" i="33"/>
  <c r="B47" i="36" s="1"/>
  <c r="Q27" i="15"/>
  <c r="B49" i="28"/>
  <c r="B49" i="27"/>
  <c r="B49" i="29"/>
  <c r="B49" i="31"/>
  <c r="S21" i="15"/>
  <c r="B47" i="25"/>
  <c r="B49" i="22"/>
  <c r="B49" i="8" s="1"/>
  <c r="S12" i="15"/>
  <c r="B48" i="21"/>
  <c r="B47" i="16"/>
  <c r="B47" i="40" s="1"/>
  <c r="B50" i="36"/>
  <c r="N29" i="15"/>
  <c r="C23" i="15" s="1"/>
  <c r="B49" i="35"/>
  <c r="B49" i="36" s="1"/>
  <c r="B48" i="34"/>
  <c r="B48" i="36" s="1"/>
  <c r="B46" i="32"/>
  <c r="B50" i="31"/>
  <c r="B48" i="29"/>
  <c r="B48" i="27"/>
  <c r="R21" i="15"/>
  <c r="B47" i="28"/>
  <c r="Q21" i="15"/>
  <c r="B46" i="27"/>
  <c r="B48" i="25"/>
  <c r="B48" i="24"/>
  <c r="R18" i="15"/>
  <c r="B46" i="24"/>
  <c r="B50" i="23"/>
  <c r="B50" i="8" s="1"/>
  <c r="B49" i="23"/>
  <c r="B49" i="20"/>
  <c r="B49" i="21"/>
  <c r="B47" i="20"/>
  <c r="B46" i="8"/>
  <c r="B50" i="19"/>
  <c r="B50" i="40" s="1"/>
  <c r="B49" i="18"/>
  <c r="B48" i="17"/>
  <c r="B48" i="4" s="1"/>
  <c r="B47" i="35" l="1"/>
  <c r="B47" i="34"/>
  <c r="N12" i="39"/>
  <c r="C7" i="39" s="1"/>
  <c r="G7" i="39" s="1"/>
  <c r="J7" i="39" s="1"/>
  <c r="N30" i="15"/>
  <c r="C27" i="15" s="1"/>
  <c r="N31" i="39"/>
  <c r="C31" i="39" s="1"/>
  <c r="G31" i="39" s="1"/>
  <c r="J31" i="39" s="1"/>
  <c r="N23" i="39"/>
  <c r="C18" i="39" s="1"/>
  <c r="G18" i="39" s="1"/>
  <c r="J18" i="39" s="1"/>
  <c r="N23" i="15"/>
  <c r="C18" i="15" s="1"/>
  <c r="N15" i="15"/>
  <c r="C21" i="15" s="1"/>
  <c r="N17" i="39"/>
  <c r="C29" i="39" s="1"/>
  <c r="G29" i="39" s="1"/>
  <c r="J29" i="39" s="1"/>
  <c r="N15" i="39"/>
  <c r="C21" i="39" s="1"/>
  <c r="G21" i="39" s="1"/>
  <c r="J21" i="39" s="1"/>
  <c r="B49" i="19"/>
  <c r="B49" i="40"/>
  <c r="B52" i="40"/>
  <c r="B53" i="40" s="1"/>
  <c r="C53" i="40" s="1"/>
  <c r="E3" i="40" s="1"/>
  <c r="N14" i="15"/>
  <c r="C16" i="15" s="1"/>
  <c r="N17" i="15"/>
  <c r="C29" i="15" s="1"/>
  <c r="N13" i="15"/>
  <c r="C11" i="15" s="1"/>
  <c r="N26" i="15"/>
  <c r="C30" i="15" s="1"/>
  <c r="N25" i="15"/>
  <c r="C26" i="15" s="1"/>
  <c r="N31" i="15"/>
  <c r="C31" i="15" s="1"/>
  <c r="N29" i="39"/>
  <c r="C23" i="39" s="1"/>
  <c r="G23" i="39" s="1"/>
  <c r="J23" i="39" s="1"/>
  <c r="N28" i="39"/>
  <c r="C19" i="39" s="1"/>
  <c r="G19" i="39" s="1"/>
  <c r="J19" i="39" s="1"/>
  <c r="N28" i="15"/>
  <c r="C19" i="15" s="1"/>
  <c r="N27" i="15"/>
  <c r="C14" i="15" s="1"/>
  <c r="N27" i="39"/>
  <c r="C14" i="39" s="1"/>
  <c r="G14" i="39" s="1"/>
  <c r="J14" i="39" s="1"/>
  <c r="B47" i="32"/>
  <c r="N30" i="39"/>
  <c r="C27" i="39" s="1"/>
  <c r="G27" i="39" s="1"/>
  <c r="J27" i="39" s="1"/>
  <c r="N26" i="39"/>
  <c r="C30" i="39" s="1"/>
  <c r="G30" i="39" s="1"/>
  <c r="J30" i="39" s="1"/>
  <c r="N24" i="15"/>
  <c r="C22" i="15" s="1"/>
  <c r="N22" i="39"/>
  <c r="C13" i="39" s="1"/>
  <c r="G13" i="39" s="1"/>
  <c r="J13" i="39" s="1"/>
  <c r="N22" i="15"/>
  <c r="C13" i="15" s="1"/>
  <c r="N24" i="39"/>
  <c r="C22" i="39" s="1"/>
  <c r="G22" i="39" s="1"/>
  <c r="J22" i="39" s="1"/>
  <c r="N18" i="15"/>
  <c r="C8" i="15" s="1"/>
  <c r="N14" i="39"/>
  <c r="C16" i="39" s="1"/>
  <c r="G16" i="39" s="1"/>
  <c r="J16" i="39" s="1"/>
  <c r="N16" i="39"/>
  <c r="C25" i="39" s="1"/>
  <c r="G25" i="39" s="1"/>
  <c r="J25" i="39" s="1"/>
  <c r="N16" i="15"/>
  <c r="C25" i="15" s="1"/>
  <c r="N13" i="39"/>
  <c r="C11" i="39" s="1"/>
  <c r="G11" i="39" s="1"/>
  <c r="J11" i="39" s="1"/>
  <c r="B46" i="21"/>
  <c r="B46" i="23"/>
  <c r="B46" i="20"/>
  <c r="B46" i="22"/>
  <c r="N12" i="15"/>
  <c r="C7" i="15" s="1"/>
  <c r="B46" i="36"/>
  <c r="B52" i="36" s="1"/>
  <c r="B53" i="36" s="1"/>
  <c r="D53" i="36" s="1"/>
  <c r="F3" i="36" s="1"/>
  <c r="B46" i="34"/>
  <c r="B46" i="33"/>
  <c r="B46" i="35"/>
  <c r="B50" i="27"/>
  <c r="B50" i="29"/>
  <c r="B50" i="28"/>
  <c r="B50" i="30"/>
  <c r="B48" i="28"/>
  <c r="B48" i="31"/>
  <c r="B48" i="30"/>
  <c r="B47" i="27"/>
  <c r="B52" i="27" s="1"/>
  <c r="B53" i="27" s="1"/>
  <c r="D53" i="27" s="1"/>
  <c r="F3" i="27" s="1"/>
  <c r="B47" i="31"/>
  <c r="B47" i="29"/>
  <c r="B47" i="30"/>
  <c r="B46" i="29"/>
  <c r="B46" i="30"/>
  <c r="B46" i="28"/>
  <c r="B46" i="31"/>
  <c r="B47" i="24"/>
  <c r="B47" i="26"/>
  <c r="B52" i="24"/>
  <c r="B53" i="24" s="1"/>
  <c r="D53" i="24" s="1"/>
  <c r="F3" i="24" s="1"/>
  <c r="B46" i="25"/>
  <c r="B52" i="25" s="1"/>
  <c r="B53" i="25" s="1"/>
  <c r="D53" i="25" s="1"/>
  <c r="F3" i="25" s="1"/>
  <c r="B46" i="26"/>
  <c r="B48" i="23"/>
  <c r="B48" i="8"/>
  <c r="B48" i="20"/>
  <c r="B48" i="22"/>
  <c r="B47" i="23"/>
  <c r="B47" i="22"/>
  <c r="B47" i="21"/>
  <c r="B47" i="8"/>
  <c r="B49" i="17"/>
  <c r="B49" i="16"/>
  <c r="B49" i="4"/>
  <c r="B48" i="16"/>
  <c r="B48" i="19"/>
  <c r="B48" i="18"/>
  <c r="B47" i="17"/>
  <c r="B47" i="19"/>
  <c r="B47" i="4"/>
  <c r="B47" i="18"/>
  <c r="B50" i="35"/>
  <c r="B50" i="32"/>
  <c r="B50" i="34"/>
  <c r="B50" i="33"/>
  <c r="B49" i="32"/>
  <c r="B49" i="33"/>
  <c r="B49" i="34"/>
  <c r="B48" i="35"/>
  <c r="B48" i="32"/>
  <c r="B48" i="33"/>
  <c r="N21" i="15"/>
  <c r="C9" i="15" s="1"/>
  <c r="B50" i="20"/>
  <c r="B50" i="22"/>
  <c r="B50" i="21"/>
  <c r="B50" i="4"/>
  <c r="B50" i="16"/>
  <c r="B50" i="17"/>
  <c r="B50" i="18"/>
  <c r="B52" i="34" l="1"/>
  <c r="B53" i="34" s="1"/>
  <c r="D53" i="34" s="1"/>
  <c r="F3" i="34" s="1"/>
  <c r="B52" i="28"/>
  <c r="B53" i="28" s="1"/>
  <c r="D53" i="28" s="1"/>
  <c r="F3" i="28" s="1"/>
  <c r="B52" i="21"/>
  <c r="B53" i="21" s="1"/>
  <c r="D53" i="21" s="1"/>
  <c r="F3" i="21" s="1"/>
  <c r="B52" i="8"/>
  <c r="B53" i="8" s="1"/>
  <c r="D53" i="8" s="1"/>
  <c r="F3" i="8" s="1"/>
  <c r="B52" i="35"/>
  <c r="B53" i="35" s="1"/>
  <c r="D53" i="35" s="1"/>
  <c r="F3" i="35" s="1"/>
  <c r="B52" i="30"/>
  <c r="B53" i="30" s="1"/>
  <c r="D53" i="30" s="1"/>
  <c r="F3" i="30" s="1"/>
  <c r="B52" i="31"/>
  <c r="B53" i="31" s="1"/>
  <c r="D53" i="31" s="1"/>
  <c r="F3" i="31" s="1"/>
  <c r="B52" i="29"/>
  <c r="B53" i="29" s="1"/>
  <c r="D53" i="29" s="1"/>
  <c r="F3" i="29" s="1"/>
  <c r="B52" i="26"/>
  <c r="B53" i="26" s="1"/>
  <c r="D53" i="26" s="1"/>
  <c r="F3" i="26" s="1"/>
  <c r="B52" i="22"/>
  <c r="B53" i="22" s="1"/>
  <c r="D53" i="22" s="1"/>
  <c r="F3" i="22" s="1"/>
  <c r="B52" i="20"/>
  <c r="B53" i="20" s="1"/>
  <c r="D53" i="20" s="1"/>
  <c r="F3" i="20" s="1"/>
  <c r="B52" i="23"/>
  <c r="B53" i="23" s="1"/>
  <c r="D53" i="23" s="1"/>
  <c r="F3" i="23" s="1"/>
  <c r="B52" i="32"/>
  <c r="B53" i="32" s="1"/>
  <c r="D53" i="32" s="1"/>
  <c r="F3" i="32" s="1"/>
  <c r="B52" i="33"/>
  <c r="B53" i="33" s="1"/>
  <c r="D53" i="33" s="1"/>
  <c r="F3" i="33" s="1"/>
  <c r="B41" i="4" l="1"/>
  <c r="B42" i="4"/>
  <c r="B43" i="4"/>
  <c r="B44" i="4"/>
  <c r="B45" i="4"/>
  <c r="B40" i="4"/>
  <c r="P6" i="39" s="1"/>
  <c r="N6" i="39" s="1"/>
  <c r="C6" i="39" s="1"/>
  <c r="G6" i="39" s="1"/>
  <c r="J6" i="39" s="1"/>
  <c r="P11" i="15" l="1"/>
  <c r="N11" i="15" s="1"/>
  <c r="C28" i="15" s="1"/>
  <c r="G28" i="15" s="1"/>
  <c r="J28" i="15" s="1"/>
  <c r="P11" i="39"/>
  <c r="N11" i="39" s="1"/>
  <c r="C28" i="39" s="1"/>
  <c r="G28" i="39" s="1"/>
  <c r="J28" i="39" s="1"/>
  <c r="P10" i="15"/>
  <c r="N10" i="15" s="1"/>
  <c r="C24" i="15" s="1"/>
  <c r="G24" i="15" s="1"/>
  <c r="J24" i="15" s="1"/>
  <c r="P10" i="39"/>
  <c r="N10" i="39" s="1"/>
  <c r="C24" i="39" s="1"/>
  <c r="G24" i="39" s="1"/>
  <c r="J24" i="39" s="1"/>
  <c r="P9" i="15"/>
  <c r="N9" i="15" s="1"/>
  <c r="C20" i="15" s="1"/>
  <c r="G20" i="15" s="1"/>
  <c r="J20" i="15" s="1"/>
  <c r="P9" i="39"/>
  <c r="N9" i="39" s="1"/>
  <c r="C20" i="39" s="1"/>
  <c r="G20" i="39" s="1"/>
  <c r="J20" i="39" s="1"/>
  <c r="P8" i="15"/>
  <c r="N8" i="15" s="1"/>
  <c r="C15" i="15" s="1"/>
  <c r="G15" i="15" s="1"/>
  <c r="J15" i="15" s="1"/>
  <c r="P8" i="39"/>
  <c r="N8" i="39" s="1"/>
  <c r="C15" i="39" s="1"/>
  <c r="G15" i="39" s="1"/>
  <c r="J15" i="39" s="1"/>
  <c r="P7" i="15"/>
  <c r="N7" i="15" s="1"/>
  <c r="C10" i="15" s="1"/>
  <c r="G10" i="15" s="1"/>
  <c r="J10" i="15" s="1"/>
  <c r="P7" i="39"/>
  <c r="N7" i="39" s="1"/>
  <c r="C10" i="39" s="1"/>
  <c r="G10" i="39" s="1"/>
  <c r="J10" i="39" s="1"/>
  <c r="B46" i="4"/>
  <c r="P6" i="15"/>
  <c r="N6" i="15" s="1"/>
  <c r="C6" i="15" s="1"/>
  <c r="G6" i="15" s="1"/>
  <c r="J6" i="15" s="1"/>
  <c r="G30" i="15"/>
  <c r="J30" i="15" s="1"/>
  <c r="G29" i="15"/>
  <c r="J29" i="15" s="1"/>
  <c r="G27" i="15"/>
  <c r="J27" i="15" s="1"/>
  <c r="G26" i="15"/>
  <c r="J26" i="15" s="1"/>
  <c r="G25" i="15"/>
  <c r="J25" i="15" s="1"/>
  <c r="G23" i="15"/>
  <c r="J23" i="15" s="1"/>
  <c r="G22" i="15"/>
  <c r="J22" i="15" s="1"/>
  <c r="G21" i="15"/>
  <c r="J21" i="15" s="1"/>
  <c r="G17" i="15"/>
  <c r="J17" i="15" s="1"/>
  <c r="G16" i="15"/>
  <c r="J16" i="15" s="1"/>
  <c r="G14" i="15"/>
  <c r="J14" i="15" s="1"/>
  <c r="G13" i="15"/>
  <c r="J13" i="15" s="1"/>
  <c r="G12" i="15"/>
  <c r="J12" i="15" s="1"/>
  <c r="G19" i="15"/>
  <c r="J19" i="15" s="1"/>
  <c r="G18" i="15"/>
  <c r="J18" i="15" s="1"/>
  <c r="G11" i="15"/>
  <c r="J11" i="15" s="1"/>
  <c r="G9" i="15"/>
  <c r="J9" i="15" s="1"/>
  <c r="G8" i="15"/>
  <c r="J8" i="15" s="1"/>
  <c r="G7" i="15"/>
  <c r="J7" i="15" s="1"/>
  <c r="B8" i="5"/>
  <c r="L8" i="5" s="1"/>
  <c r="J32" i="39" l="1"/>
  <c r="D34" i="39" s="1"/>
  <c r="B46" i="18"/>
  <c r="B52" i="18" s="1"/>
  <c r="B53" i="18" s="1"/>
  <c r="B46" i="17"/>
  <c r="B52" i="17" s="1"/>
  <c r="B53" i="17" s="1"/>
  <c r="B46" i="19"/>
  <c r="B52" i="19" s="1"/>
  <c r="B53" i="19" s="1"/>
  <c r="B46" i="16"/>
  <c r="B52" i="16" s="1"/>
  <c r="B53" i="16" s="1"/>
  <c r="B52" i="4"/>
  <c r="G31" i="15"/>
  <c r="J31" i="15" s="1"/>
  <c r="C53" i="16" l="1"/>
  <c r="F3" i="16" s="1"/>
  <c r="C53" i="19"/>
  <c r="F3" i="19" s="1"/>
  <c r="C53" i="17"/>
  <c r="F3" i="17" s="1"/>
  <c r="C53" i="18"/>
  <c r="F3" i="18" s="1"/>
  <c r="B53" i="4"/>
  <c r="C53" i="4" s="1"/>
  <c r="J32" i="15"/>
  <c r="D34" i="15" s="1"/>
  <c r="E3" i="5" l="1"/>
  <c r="B7" i="5"/>
  <c r="B6" i="5"/>
  <c r="G8" i="5" s="1"/>
  <c r="B5" i="5"/>
  <c r="B4" i="5"/>
  <c r="B3" i="5"/>
  <c r="C2" i="3"/>
  <c r="C3" i="3"/>
  <c r="I3" i="19" l="1"/>
  <c r="I3" i="18"/>
  <c r="I3" i="17"/>
  <c r="I3" i="16"/>
  <c r="A1" i="39"/>
  <c r="A1" i="40"/>
  <c r="A1" i="27"/>
  <c r="A1" i="24"/>
  <c r="A1" i="22"/>
  <c r="A1" i="21"/>
  <c r="A1" i="20"/>
  <c r="A1" i="36"/>
  <c r="A1" i="33"/>
  <c r="A1" i="28"/>
  <c r="A1" i="26"/>
  <c r="A1" i="25"/>
  <c r="A1" i="29"/>
  <c r="A1" i="35"/>
  <c r="A1" i="34"/>
  <c r="A1" i="31"/>
  <c r="A1" i="23"/>
  <c r="A1" i="32"/>
  <c r="A1" i="30"/>
  <c r="A36" i="15"/>
  <c r="A36" i="39"/>
  <c r="H3" i="40"/>
  <c r="B3" i="39"/>
  <c r="I3" i="36"/>
  <c r="I3" i="34"/>
  <c r="I3" i="35"/>
  <c r="I3" i="32"/>
  <c r="I3" i="33"/>
  <c r="I3" i="30"/>
  <c r="I3" i="31"/>
  <c r="I3" i="28"/>
  <c r="I3" i="29"/>
  <c r="I3" i="26"/>
  <c r="I3" i="27"/>
  <c r="I3" i="24"/>
  <c r="I3" i="25"/>
  <c r="I3" i="22"/>
  <c r="I3" i="23"/>
  <c r="I3" i="20"/>
  <c r="I3" i="21"/>
  <c r="A1" i="15"/>
  <c r="I7" i="5"/>
  <c r="B3" i="15"/>
  <c r="L5" i="5"/>
  <c r="G7" i="5"/>
  <c r="A1" i="4"/>
  <c r="A1" i="8"/>
  <c r="I3" i="8"/>
  <c r="H5" i="5"/>
  <c r="I3" i="4"/>
  <c r="F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回数を入力
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年度を入力
西暦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31 鳥取県
32 島根県
33 岡山県
34 広島県
35 山口県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広島県バドミントン協会事務局</author>
  </authors>
  <commentList>
    <comment ref="B1" authorId="0" shapeId="0" xr:uid="{A0E85C4A-0548-44BE-83D7-5AEFB5E548E1}">
      <text>
        <r>
          <rPr>
            <sz val="11"/>
            <color indexed="81"/>
            <rFont val="メイリオ"/>
            <family val="3"/>
            <charset val="128"/>
          </rPr>
          <t>日付入力
yyyy/㎜/dd</t>
        </r>
      </text>
    </comment>
    <comment ref="B2" authorId="0" shapeId="0" xr:uid="{B6CFCB70-9E6B-4ECE-A691-3F7F5893034C}">
      <text>
        <r>
          <rPr>
            <sz val="11"/>
            <color indexed="81"/>
            <rFont val="メイリオ"/>
            <family val="3"/>
            <charset val="128"/>
          </rPr>
          <t>県コード№入力
 31　鳥取県
 32　島根県
 33　岡山県
 34　広島県
 35　山口県</t>
        </r>
      </text>
    </comment>
  </commentList>
</comments>
</file>

<file path=xl/sharedStrings.xml><?xml version="1.0" encoding="utf-8"?>
<sst xmlns="http://schemas.openxmlformats.org/spreadsheetml/2006/main" count="1474" uniqueCount="263">
  <si>
    <t>年齢</t>
    <rPh sb="0" eb="2">
      <t>ネンレイ</t>
    </rPh>
    <phoneticPr fontId="1"/>
  </si>
  <si>
    <t>所属名</t>
    <rPh sb="0" eb="3">
      <t>ショゾクメイ</t>
    </rPh>
    <phoneticPr fontId="1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</si>
  <si>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</si>
  <si>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年度</t>
    <rPh sb="0" eb="2">
      <t>ネンド</t>
    </rPh>
    <phoneticPr fontId="2"/>
  </si>
  <si>
    <t>第〇〇回</t>
    <rPh sb="0" eb="1">
      <t>ダイ</t>
    </rPh>
    <rPh sb="3" eb="4">
      <t>カイ</t>
    </rPh>
    <phoneticPr fontId="2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</si>
  <si>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</si>
  <si>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</si>
  <si>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</si>
  <si>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他種目01</t>
    <rPh sb="0" eb="3">
      <t>タシュモク</t>
    </rPh>
    <phoneticPr fontId="2"/>
  </si>
  <si>
    <t>他種目02</t>
    <rPh sb="0" eb="3">
      <t>タシュモク</t>
    </rPh>
    <phoneticPr fontId="2"/>
  </si>
  <si>
    <t>他種目03</t>
    <rPh sb="0" eb="3">
      <t>タシュモク</t>
    </rPh>
    <phoneticPr fontId="2"/>
  </si>
  <si>
    <t>他種目04</t>
    <rPh sb="0" eb="3">
      <t>タシュモク</t>
    </rPh>
    <phoneticPr fontId="2"/>
  </si>
  <si>
    <t>他種目05</t>
    <rPh sb="0" eb="3">
      <t>タシュモク</t>
    </rPh>
    <phoneticPr fontId="2"/>
  </si>
  <si>
    <t>他種目06</t>
    <rPh sb="0" eb="3">
      <t>タシュモク</t>
    </rPh>
    <phoneticPr fontId="2"/>
  </si>
  <si>
    <t>県名</t>
    <rPh sb="0" eb="2">
      <t>ケンメイ</t>
    </rPh>
    <phoneticPr fontId="2"/>
  </si>
  <si>
    <t>会長名</t>
    <rPh sb="0" eb="3">
      <t>カイチョウメイ</t>
    </rPh>
    <phoneticPr fontId="2"/>
  </si>
  <si>
    <t>岡山県</t>
  </si>
  <si>
    <t>荒木 雷太</t>
    <rPh sb="0" eb="2">
      <t>アラキ</t>
    </rPh>
    <rPh sb="3" eb="5">
      <t>ライタ</t>
    </rPh>
    <phoneticPr fontId="1"/>
  </si>
  <si>
    <t>704-8127</t>
  </si>
  <si>
    <t>岡山県岡山市西大寺新 14-23</t>
  </si>
  <si>
    <t>(086) 942-7505</t>
  </si>
  <si>
    <t>広島県</t>
  </si>
  <si>
    <t>山口県</t>
  </si>
  <si>
    <t>754-0001</t>
  </si>
  <si>
    <t>山口県山口市小郡上郷1361-3</t>
  </si>
  <si>
    <t>（083）972-6765</t>
  </si>
  <si>
    <t>野村 義徳</t>
  </si>
  <si>
    <t>鳥取県</t>
  </si>
  <si>
    <t>680-1437</t>
  </si>
  <si>
    <t>鳥取県鳥取市大畑435</t>
  </si>
  <si>
    <t>（0857）57-0949</t>
  </si>
  <si>
    <t>島根県</t>
  </si>
  <si>
    <t>成相 安信</t>
  </si>
  <si>
    <t>699-1221</t>
  </si>
  <si>
    <t>島根県雲南市大東町飯田１１４-１</t>
    <rPh sb="3" eb="11">
      <t>ウンナンシダイトウチョウイイダ</t>
    </rPh>
    <phoneticPr fontId="1"/>
  </si>
  <si>
    <t>(090)4692－1580</t>
  </si>
  <si>
    <t>岩田 守弘</t>
    <rPh sb="0" eb="2">
      <t>イワタ</t>
    </rPh>
    <rPh sb="3" eb="5">
      <t>モリヒロ</t>
    </rPh>
    <phoneticPr fontId="1"/>
  </si>
  <si>
    <t>会長</t>
    <rPh sb="0" eb="2">
      <t>カイチョウ</t>
    </rPh>
    <phoneticPr fontId="2"/>
  </si>
  <si>
    <t>申込責任者（県協会理事長）</t>
  </si>
  <si>
    <t>県コード</t>
    <rPh sb="0" eb="1">
      <t>ケン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</si>
  <si>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</si>
  <si>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上記の者を当県の代表選手として認定します。</t>
    <rPh sb="0" eb="2">
      <t>ジョウキ</t>
    </rPh>
    <rPh sb="3" eb="4">
      <t>モノ</t>
    </rPh>
    <rPh sb="5" eb="6">
      <t>トウ</t>
    </rPh>
    <rPh sb="6" eb="7">
      <t>ケン</t>
    </rPh>
    <rPh sb="8" eb="10">
      <t>ダイヒョウ</t>
    </rPh>
    <rPh sb="10" eb="12">
      <t>センシュ</t>
    </rPh>
    <rPh sb="15" eb="17">
      <t>ニンテイ</t>
    </rPh>
    <phoneticPr fontId="1"/>
  </si>
  <si>
    <t>なお、当該選手は、(公財)日本ﾊﾞﾄﾞﾐﾝﾄﾝ協会会員登録済みです。</t>
    <rPh sb="3" eb="5">
      <t>トウガイ</t>
    </rPh>
    <rPh sb="5" eb="7">
      <t>センシュ</t>
    </rPh>
    <rPh sb="10" eb="11">
      <t>コウ</t>
    </rPh>
    <rPh sb="11" eb="12">
      <t>ザイ</t>
    </rPh>
    <rPh sb="13" eb="15">
      <t>ニホン</t>
    </rPh>
    <rPh sb="23" eb="25">
      <t>キョウカイ</t>
    </rPh>
    <rPh sb="25" eb="27">
      <t>カイイン</t>
    </rPh>
    <rPh sb="27" eb="29">
      <t>トウロク</t>
    </rPh>
    <rPh sb="29" eb="30">
      <t>ス</t>
    </rPh>
    <phoneticPr fontId="1"/>
  </si>
  <si>
    <t/>
  </si>
  <si>
    <t>バドミントン協会</t>
    <rPh sb="6" eb="8">
      <t>キョウカイ</t>
    </rPh>
    <phoneticPr fontId="1"/>
  </si>
  <si>
    <t>申込責任者（県協会理事長）</t>
    <rPh sb="0" eb="2">
      <t>モウシコミ</t>
    </rPh>
    <rPh sb="2" eb="5">
      <t>セキニンシャ</t>
    </rPh>
    <rPh sb="6" eb="7">
      <t>ケン</t>
    </rPh>
    <rPh sb="7" eb="9">
      <t>キョウカイ</t>
    </rPh>
    <rPh sb="9" eb="12">
      <t>リジチョウ</t>
    </rPh>
    <phoneticPr fontId="1"/>
  </si>
  <si>
    <t>〒</t>
  </si>
  <si>
    <t>TEL</t>
  </si>
  <si>
    <t>住所</t>
    <rPh sb="0" eb="2">
      <t>ジュウショ</t>
    </rPh>
    <phoneticPr fontId="1"/>
  </si>
  <si>
    <t>㊞</t>
    <phoneticPr fontId="2"/>
  </si>
  <si>
    <t>申込み日</t>
    <rPh sb="0" eb="2">
      <t>モウシコ</t>
    </rPh>
    <rPh sb="3" eb="4">
      <t>ビ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</si>
  <si>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</si>
  <si>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③ 各種目でランク順に記入してください。</t>
    <rPh sb="2" eb="5">
      <t>カクシュモク</t>
    </rPh>
    <rPh sb="9" eb="10">
      <t>ジュン</t>
    </rPh>
    <rPh sb="11" eb="13">
      <t>キニュウ</t>
    </rPh>
    <phoneticPr fontId="1"/>
  </si>
  <si>
    <t>② 推薦出場者は、備考欄に推薦と記入してください。</t>
    <rPh sb="2" eb="4">
      <t>スイセン</t>
    </rPh>
    <rPh sb="4" eb="7">
      <t>シュツジョウシャ</t>
    </rPh>
    <rPh sb="9" eb="11">
      <t>ビコウ</t>
    </rPh>
    <rPh sb="11" eb="12">
      <t>ラン</t>
    </rPh>
    <rPh sb="13" eb="15">
      <t>スイセン</t>
    </rPh>
    <rPh sb="16" eb="18">
      <t>キニュウ</t>
    </rPh>
    <phoneticPr fontId="1"/>
  </si>
  <si>
    <t>①「種目」「他の出場種目」の欄には、MS（男子単）、XD（混合複）のように、種目名を記入してください。</t>
    <rPh sb="2" eb="4">
      <t>シュモク</t>
    </rPh>
    <rPh sb="6" eb="7">
      <t>タ</t>
    </rPh>
    <rPh sb="8" eb="10">
      <t>シュツジョウ</t>
    </rPh>
    <rPh sb="10" eb="12">
      <t>シュモク</t>
    </rPh>
    <rPh sb="14" eb="15">
      <t>ラン</t>
    </rPh>
    <rPh sb="21" eb="22">
      <t>オトコ</t>
    </rPh>
    <rPh sb="22" eb="23">
      <t>コ</t>
    </rPh>
    <rPh sb="23" eb="24">
      <t>タン</t>
    </rPh>
    <rPh sb="29" eb="31">
      <t>コンゴウ</t>
    </rPh>
    <rPh sb="31" eb="32">
      <t>フク</t>
    </rPh>
    <rPh sb="38" eb="40">
      <t>シュモク</t>
    </rPh>
    <rPh sb="40" eb="41">
      <t>メイ</t>
    </rPh>
    <rPh sb="42" eb="44">
      <t>キニュウ</t>
    </rPh>
    <phoneticPr fontId="1"/>
  </si>
  <si>
    <t>ランク</t>
    <phoneticPr fontId="1"/>
  </si>
  <si>
    <t>県名</t>
    <rPh sb="0" eb="2">
      <t>ケンメイ</t>
    </rPh>
    <phoneticPr fontId="8"/>
  </si>
  <si>
    <t>　</t>
    <phoneticPr fontId="8"/>
  </si>
  <si>
    <t>種　　目</t>
    <rPh sb="0" eb="1">
      <t>タネ</t>
    </rPh>
    <rPh sb="3" eb="4">
      <t>メ</t>
    </rPh>
    <phoneticPr fontId="8"/>
  </si>
  <si>
    <t>数</t>
    <rPh sb="0" eb="1">
      <t>カズ</t>
    </rPh>
    <phoneticPr fontId="8"/>
  </si>
  <si>
    <t>金　　　　　　額</t>
    <rPh sb="0" eb="1">
      <t>キン</t>
    </rPh>
    <rPh sb="7" eb="8">
      <t>ガク</t>
    </rPh>
    <phoneticPr fontId="8"/>
  </si>
  <si>
    <t>※</t>
    <phoneticPr fontId="8"/>
  </si>
  <si>
    <t>×</t>
    <phoneticPr fontId="8"/>
  </si>
  <si>
    <t>＝</t>
    <phoneticPr fontId="8"/>
  </si>
  <si>
    <t>円</t>
    <rPh sb="0" eb="1">
      <t>エン</t>
    </rPh>
    <phoneticPr fontId="8"/>
  </si>
  <si>
    <t>合　　　　　計</t>
    <rPh sb="0" eb="1">
      <t>ゴウ</t>
    </rPh>
    <rPh sb="6" eb="7">
      <t>ケイ</t>
    </rPh>
    <phoneticPr fontId="8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</si>
  <si>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8"/>
  </si>
  <si>
    <t>円を納付いたします。</t>
    <rPh sb="0" eb="1">
      <t>エン</t>
    </rPh>
    <rPh sb="2" eb="4">
      <t>ノウフ</t>
    </rPh>
    <phoneticPr fontId="8"/>
  </si>
  <si>
    <t>会長</t>
    <rPh sb="0" eb="2">
      <t>カイチョウ</t>
    </rPh>
    <phoneticPr fontId="1"/>
  </si>
  <si>
    <t>源   憲治</t>
    <phoneticPr fontId="2"/>
  </si>
  <si>
    <t>小田 和文</t>
    <rPh sb="0" eb="2">
      <t>オダ</t>
    </rPh>
    <rPh sb="3" eb="5">
      <t>カズフミ</t>
    </rPh>
    <phoneticPr fontId="1"/>
  </si>
  <si>
    <t>中国地区シニアバドミントン選手権大会</t>
    <phoneticPr fontId="2"/>
  </si>
  <si>
    <t>30MD</t>
  </si>
  <si>
    <t>30MD</t>
    <phoneticPr fontId="2"/>
  </si>
  <si>
    <t>40MD</t>
  </si>
  <si>
    <t>40MD</t>
    <phoneticPr fontId="2"/>
  </si>
  <si>
    <t>50MD</t>
  </si>
  <si>
    <t>50MD</t>
    <phoneticPr fontId="2"/>
  </si>
  <si>
    <t>60MD</t>
  </si>
  <si>
    <t>60MD</t>
    <phoneticPr fontId="2"/>
  </si>
  <si>
    <t>65MD</t>
  </si>
  <si>
    <t>65MD</t>
    <phoneticPr fontId="2"/>
  </si>
  <si>
    <t>70MD</t>
  </si>
  <si>
    <t>70MD</t>
    <phoneticPr fontId="2"/>
  </si>
  <si>
    <t>40WD</t>
  </si>
  <si>
    <t>40WD</t>
    <phoneticPr fontId="2"/>
  </si>
  <si>
    <t>30WD</t>
  </si>
  <si>
    <t>30WD</t>
    <phoneticPr fontId="2"/>
  </si>
  <si>
    <t>50WD</t>
  </si>
  <si>
    <t>50WD</t>
    <phoneticPr fontId="2"/>
  </si>
  <si>
    <t>60WD</t>
  </si>
  <si>
    <t>60WD</t>
    <phoneticPr fontId="2"/>
  </si>
  <si>
    <t>65WD</t>
  </si>
  <si>
    <t>65WD</t>
    <phoneticPr fontId="2"/>
  </si>
  <si>
    <t>70WD</t>
  </si>
  <si>
    <t>70WD</t>
    <phoneticPr fontId="2"/>
  </si>
  <si>
    <t>30MS</t>
  </si>
  <si>
    <t>30MS</t>
    <phoneticPr fontId="2"/>
  </si>
  <si>
    <t>40MS</t>
  </si>
  <si>
    <t>40MS</t>
    <phoneticPr fontId="2"/>
  </si>
  <si>
    <t>50MS</t>
  </si>
  <si>
    <t>50MS</t>
    <phoneticPr fontId="2"/>
  </si>
  <si>
    <t>60MS</t>
  </si>
  <si>
    <t>60MS</t>
    <phoneticPr fontId="2"/>
  </si>
  <si>
    <t>65MS</t>
  </si>
  <si>
    <t>65MS</t>
    <phoneticPr fontId="2"/>
  </si>
  <si>
    <t>70MS</t>
  </si>
  <si>
    <t>70MS</t>
    <phoneticPr fontId="2"/>
  </si>
  <si>
    <t>40XD</t>
  </si>
  <si>
    <t>40XD</t>
    <phoneticPr fontId="2"/>
  </si>
  <si>
    <t>50XD</t>
  </si>
  <si>
    <t>50XD</t>
    <phoneticPr fontId="2"/>
  </si>
  <si>
    <t>60XD</t>
  </si>
  <si>
    <t>60XD</t>
    <phoneticPr fontId="2"/>
  </si>
  <si>
    <t>65XD</t>
  </si>
  <si>
    <t>65XD</t>
    <phoneticPr fontId="2"/>
  </si>
  <si>
    <t>30WS</t>
  </si>
  <si>
    <t>30WS</t>
    <phoneticPr fontId="2"/>
  </si>
  <si>
    <t>40WS</t>
  </si>
  <si>
    <t>40WS</t>
    <phoneticPr fontId="2"/>
  </si>
  <si>
    <t>50WS</t>
  </si>
  <si>
    <t>50WS</t>
    <phoneticPr fontId="2"/>
  </si>
  <si>
    <t>70XD</t>
  </si>
  <si>
    <t>70XD</t>
    <phoneticPr fontId="2"/>
  </si>
  <si>
    <t>男子単</t>
    <rPh sb="0" eb="2">
      <t>ダンシ</t>
    </rPh>
    <rPh sb="2" eb="3">
      <t>タン</t>
    </rPh>
    <phoneticPr fontId="2"/>
  </si>
  <si>
    <t>男子複</t>
    <rPh sb="0" eb="3">
      <t>ダンシフク</t>
    </rPh>
    <phoneticPr fontId="2"/>
  </si>
  <si>
    <t>女子単</t>
    <rPh sb="0" eb="3">
      <t>ジョシタン</t>
    </rPh>
    <phoneticPr fontId="2"/>
  </si>
  <si>
    <t>女子複</t>
    <rPh sb="0" eb="3">
      <t>ジョシフク</t>
    </rPh>
    <phoneticPr fontId="2"/>
  </si>
  <si>
    <t>混合複</t>
    <rPh sb="0" eb="3">
      <t>コンゴウフク</t>
    </rPh>
    <phoneticPr fontId="2"/>
  </si>
  <si>
    <t>×</t>
  </si>
  <si>
    <t>①</t>
    <phoneticPr fontId="2"/>
  </si>
  <si>
    <t>②</t>
    <phoneticPr fontId="2"/>
  </si>
  <si>
    <t>③</t>
    <phoneticPr fontId="2"/>
  </si>
  <si>
    <t>④</t>
    <phoneticPr fontId="2"/>
  </si>
  <si>
    <t>⑤</t>
  </si>
  <si>
    <t>⑤</t>
    <phoneticPr fontId="2"/>
  </si>
  <si>
    <t>審判級</t>
    <rPh sb="0" eb="2">
      <t>シンパン</t>
    </rPh>
    <rPh sb="2" eb="3">
      <t>キュウ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</si>
  <si>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</si>
  <si>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</si>
  <si>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</si>
  <si>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名</t>
    <rPh sb="0" eb="1">
      <t>メイ</t>
    </rPh>
    <phoneticPr fontId="3"/>
  </si>
  <si>
    <t>組</t>
    <rPh sb="0" eb="1">
      <t>クミ</t>
    </rPh>
    <phoneticPr fontId="3"/>
  </si>
  <si>
    <t>①</t>
    <phoneticPr fontId="2"/>
  </si>
  <si>
    <t>②</t>
    <phoneticPr fontId="2"/>
  </si>
  <si>
    <t>③</t>
    <phoneticPr fontId="2"/>
  </si>
  <si>
    <t>④</t>
    <phoneticPr fontId="2"/>
  </si>
  <si>
    <t>02.30歳以上男子　複</t>
    <rPh sb="8" eb="10">
      <t>ダンシ</t>
    </rPh>
    <rPh sb="11" eb="12">
      <t>フク</t>
    </rPh>
    <phoneticPr fontId="3"/>
  </si>
  <si>
    <t>01.30歳以上男子　単</t>
    <rPh sb="8" eb="10">
      <t>ダンシ</t>
    </rPh>
    <rPh sb="11" eb="12">
      <t>タン</t>
    </rPh>
    <phoneticPr fontId="3"/>
  </si>
  <si>
    <t>03.30歳以上女子　単</t>
    <rPh sb="8" eb="10">
      <t>ジョシ</t>
    </rPh>
    <rPh sb="11" eb="12">
      <t>タン</t>
    </rPh>
    <phoneticPr fontId="3"/>
  </si>
  <si>
    <t>04.30歳以上女子　複</t>
    <rPh sb="8" eb="10">
      <t>ジョシ</t>
    </rPh>
    <rPh sb="11" eb="12">
      <t>フク</t>
    </rPh>
    <phoneticPr fontId="3"/>
  </si>
  <si>
    <t>05.40歳以上男子　単</t>
    <rPh sb="8" eb="10">
      <t>ダンシ</t>
    </rPh>
    <rPh sb="11" eb="12">
      <t>タン</t>
    </rPh>
    <phoneticPr fontId="3"/>
  </si>
  <si>
    <t>06.40歳以上男子　複</t>
    <rPh sb="8" eb="10">
      <t>ダンシ</t>
    </rPh>
    <rPh sb="11" eb="12">
      <t>フク</t>
    </rPh>
    <phoneticPr fontId="3"/>
  </si>
  <si>
    <t>07.40歳以上女子　単</t>
    <rPh sb="8" eb="10">
      <t>ジョシ</t>
    </rPh>
    <rPh sb="11" eb="12">
      <t>タン</t>
    </rPh>
    <phoneticPr fontId="3"/>
  </si>
  <si>
    <t>08.40歳以上女子　複</t>
    <rPh sb="8" eb="10">
      <t>ジョシ</t>
    </rPh>
    <rPh sb="11" eb="12">
      <t>フク</t>
    </rPh>
    <phoneticPr fontId="3"/>
  </si>
  <si>
    <t>09.40歳以上混合　複</t>
    <rPh sb="8" eb="10">
      <t>コンゴウ</t>
    </rPh>
    <rPh sb="11" eb="12">
      <t>フク</t>
    </rPh>
    <phoneticPr fontId="3"/>
  </si>
  <si>
    <t>10.50歳以上男子　単</t>
    <rPh sb="8" eb="10">
      <t>ダンシ</t>
    </rPh>
    <rPh sb="11" eb="12">
      <t>タン</t>
    </rPh>
    <phoneticPr fontId="3"/>
  </si>
  <si>
    <t>11.50歳以上男子　複</t>
    <rPh sb="8" eb="10">
      <t>ダンシ</t>
    </rPh>
    <rPh sb="11" eb="12">
      <t>フク</t>
    </rPh>
    <phoneticPr fontId="3"/>
  </si>
  <si>
    <t>12.50歳以上女子　単</t>
    <rPh sb="8" eb="10">
      <t>ジョシ</t>
    </rPh>
    <rPh sb="11" eb="12">
      <t>タン</t>
    </rPh>
    <phoneticPr fontId="3"/>
  </si>
  <si>
    <t>13.50歳以上女子　複</t>
    <rPh sb="8" eb="10">
      <t>ジョシ</t>
    </rPh>
    <rPh sb="11" eb="12">
      <t>フク</t>
    </rPh>
    <phoneticPr fontId="3"/>
  </si>
  <si>
    <t>14.50歳以上混合　複</t>
    <rPh sb="8" eb="10">
      <t>コンゴウ</t>
    </rPh>
    <rPh sb="11" eb="12">
      <t>フク</t>
    </rPh>
    <phoneticPr fontId="3"/>
  </si>
  <si>
    <t>15.60歳以上男子　単</t>
    <rPh sb="8" eb="10">
      <t>ダンシ</t>
    </rPh>
    <rPh sb="11" eb="12">
      <t>タン</t>
    </rPh>
    <phoneticPr fontId="3"/>
  </si>
  <si>
    <t>16.60歳以上男子　複</t>
    <rPh sb="8" eb="10">
      <t>ダンシ</t>
    </rPh>
    <rPh sb="11" eb="12">
      <t>フク</t>
    </rPh>
    <phoneticPr fontId="3"/>
  </si>
  <si>
    <t>17.60歳以上女子　複</t>
    <rPh sb="8" eb="10">
      <t>ジョシ</t>
    </rPh>
    <rPh sb="11" eb="12">
      <t>フク</t>
    </rPh>
    <phoneticPr fontId="3"/>
  </si>
  <si>
    <t>18.60歳以上混合　複</t>
    <rPh sb="8" eb="10">
      <t>コンゴウ</t>
    </rPh>
    <rPh sb="11" eb="12">
      <t>フク</t>
    </rPh>
    <phoneticPr fontId="3"/>
  </si>
  <si>
    <t>19.65歳以上男子　単</t>
    <rPh sb="8" eb="10">
      <t>ダンシ</t>
    </rPh>
    <rPh sb="11" eb="12">
      <t>タン</t>
    </rPh>
    <phoneticPr fontId="3"/>
  </si>
  <si>
    <t>20.65歳以上男子　複</t>
    <rPh sb="8" eb="10">
      <t>ダンシ</t>
    </rPh>
    <rPh sb="11" eb="12">
      <t>フク</t>
    </rPh>
    <phoneticPr fontId="3"/>
  </si>
  <si>
    <t>21.65歳以上女子　複</t>
    <rPh sb="8" eb="10">
      <t>ジョシ</t>
    </rPh>
    <rPh sb="11" eb="12">
      <t>フク</t>
    </rPh>
    <phoneticPr fontId="3"/>
  </si>
  <si>
    <t>22.65歳以上混合　複</t>
    <rPh sb="8" eb="10">
      <t>コンゴウ</t>
    </rPh>
    <rPh sb="11" eb="12">
      <t>フク</t>
    </rPh>
    <phoneticPr fontId="3"/>
  </si>
  <si>
    <t>23.70歳以上男子　単</t>
    <rPh sb="8" eb="10">
      <t>ダンシ</t>
    </rPh>
    <rPh sb="11" eb="12">
      <t>タン</t>
    </rPh>
    <phoneticPr fontId="3"/>
  </si>
  <si>
    <t>24.70歳以上男子　複</t>
    <rPh sb="8" eb="10">
      <t>ダンシ</t>
    </rPh>
    <rPh sb="11" eb="12">
      <t>フク</t>
    </rPh>
    <phoneticPr fontId="3"/>
  </si>
  <si>
    <t>25.70歳以上女子　複</t>
    <rPh sb="8" eb="10">
      <t>ジョシ</t>
    </rPh>
    <rPh sb="11" eb="12">
      <t>フク</t>
    </rPh>
    <phoneticPr fontId="3"/>
  </si>
  <si>
    <t>26.70歳以上混合　複</t>
    <rPh sb="8" eb="10">
      <t>コンゴウ</t>
    </rPh>
    <rPh sb="11" eb="12">
      <t>フク</t>
    </rPh>
    <phoneticPr fontId="3"/>
  </si>
  <si>
    <t>⑤</t>
    <phoneticPr fontId="2"/>
  </si>
  <si>
    <t>３級</t>
  </si>
  <si>
    <t>＝</t>
  </si>
  <si>
    <t>入力項目</t>
    <rPh sb="0" eb="2">
      <t>ニュウリョク</t>
    </rPh>
    <rPh sb="2" eb="4">
      <t>コウモク</t>
    </rPh>
    <phoneticPr fontId="2"/>
  </si>
  <si>
    <t>別途作成データの値貼り付け可</t>
    <rPh sb="0" eb="2">
      <t>ベット</t>
    </rPh>
    <rPh sb="2" eb="4">
      <t>サクセイ</t>
    </rPh>
    <rPh sb="8" eb="9">
      <t>アタイ</t>
    </rPh>
    <rPh sb="9" eb="10">
      <t>ハ</t>
    </rPh>
    <rPh sb="11" eb="12">
      <t>ツ</t>
    </rPh>
    <rPh sb="13" eb="14">
      <t>カ</t>
    </rPh>
    <phoneticPr fontId="2"/>
  </si>
  <si>
    <t>直接入力可</t>
    <rPh sb="0" eb="4">
      <t>チョクセツニュウリョク</t>
    </rPh>
    <rPh sb="4" eb="5">
      <t>カ</t>
    </rPh>
    <phoneticPr fontId="2"/>
  </si>
  <si>
    <t>姓名の間は全角スぺース</t>
    <rPh sb="0" eb="1">
      <t>セイ</t>
    </rPh>
    <rPh sb="1" eb="2">
      <t>メイ</t>
    </rPh>
    <rPh sb="3" eb="4">
      <t>アイダ</t>
    </rPh>
    <rPh sb="5" eb="7">
      <t>ゼンカク</t>
    </rPh>
    <phoneticPr fontId="2"/>
  </si>
  <si>
    <t>yyyy/mm/dd</t>
    <phoneticPr fontId="2"/>
  </si>
  <si>
    <t>自動計算</t>
    <rPh sb="0" eb="4">
      <t>ジドウケイサン</t>
    </rPh>
    <phoneticPr fontId="2"/>
  </si>
  <si>
    <t>プルダウンリスト</t>
    <phoneticPr fontId="2"/>
  </si>
  <si>
    <t>プルダウンリスト</t>
  </si>
  <si>
    <t>平岡英雄</t>
    <rPh sb="0" eb="4">
      <t>ヒラオカヒデオ</t>
    </rPh>
    <phoneticPr fontId="1"/>
  </si>
  <si>
    <t>福浜 隆宏</t>
    <rPh sb="0" eb="1">
      <t>フク</t>
    </rPh>
    <rPh sb="1" eb="2">
      <t>ハマ</t>
    </rPh>
    <rPh sb="3" eb="5">
      <t>タカヒロ</t>
    </rPh>
    <phoneticPr fontId="1"/>
  </si>
  <si>
    <t>〇〇クラブ</t>
    <phoneticPr fontId="2"/>
  </si>
  <si>
    <t>〇〇工業所</t>
    <rPh sb="2" eb="5">
      <t>コウギョウショ</t>
    </rPh>
    <phoneticPr fontId="2"/>
  </si>
  <si>
    <t>□□産業</t>
    <rPh sb="2" eb="4">
      <t>サンギョウ</t>
    </rPh>
    <phoneticPr fontId="2"/>
  </si>
  <si>
    <t>××製作所</t>
    <rPh sb="2" eb="5">
      <t>セイサクショ</t>
    </rPh>
    <phoneticPr fontId="2"/>
  </si>
  <si>
    <t>□△病院</t>
    <rPh sb="2" eb="4">
      <t>ビョウイン</t>
    </rPh>
    <phoneticPr fontId="2"/>
  </si>
  <si>
    <t>〇△くらぶ</t>
    <phoneticPr fontId="2"/>
  </si>
  <si>
    <t>岡山　太郎</t>
    <rPh sb="0" eb="2">
      <t>オカヤマ</t>
    </rPh>
    <rPh sb="3" eb="5">
      <t>タロウ</t>
    </rPh>
    <phoneticPr fontId="2"/>
  </si>
  <si>
    <t>倉敷　健一</t>
    <rPh sb="0" eb="2">
      <t>クラシキ</t>
    </rPh>
    <rPh sb="3" eb="5">
      <t>ケンイチ</t>
    </rPh>
    <phoneticPr fontId="2"/>
  </si>
  <si>
    <t>おかやま　たろう</t>
    <phoneticPr fontId="2"/>
  </si>
  <si>
    <t>そうじゃ　さぶろう</t>
    <phoneticPr fontId="2"/>
  </si>
  <si>
    <t>総社　三郎</t>
    <rPh sb="0" eb="2">
      <t>ソウジャ</t>
    </rPh>
    <rPh sb="3" eb="5">
      <t>サブロウ</t>
    </rPh>
    <phoneticPr fontId="2"/>
  </si>
  <si>
    <t>くらしき　けんいち</t>
    <phoneticPr fontId="2"/>
  </si>
  <si>
    <t>〇□印刷</t>
    <rPh sb="2" eb="4">
      <t>インサツ</t>
    </rPh>
    <phoneticPr fontId="2"/>
  </si>
  <si>
    <t>□〇学校教員</t>
    <rPh sb="2" eb="4">
      <t>ガッコウ</t>
    </rPh>
    <rPh sb="4" eb="6">
      <t>キョウイン</t>
    </rPh>
    <phoneticPr fontId="2"/>
  </si>
  <si>
    <t>△〇×□</t>
    <phoneticPr fontId="2"/>
  </si>
  <si>
    <t>笠岡　海男</t>
    <rPh sb="0" eb="2">
      <t>カサオカ</t>
    </rPh>
    <rPh sb="3" eb="5">
      <t>ウミオ</t>
    </rPh>
    <phoneticPr fontId="2"/>
  </si>
  <si>
    <t>かさおか　うみお</t>
    <phoneticPr fontId="2"/>
  </si>
  <si>
    <t>津山　英樹</t>
    <rPh sb="0" eb="2">
      <t>ツヤマ</t>
    </rPh>
    <rPh sb="3" eb="5">
      <t>ヒデキ</t>
    </rPh>
    <phoneticPr fontId="2"/>
  </si>
  <si>
    <t>つやま　ひでき</t>
    <phoneticPr fontId="2"/>
  </si>
  <si>
    <t>玉野　芳夫</t>
    <rPh sb="0" eb="2">
      <t>タマノ</t>
    </rPh>
    <rPh sb="3" eb="5">
      <t>ヨシオ</t>
    </rPh>
    <phoneticPr fontId="2"/>
  </si>
  <si>
    <t>たまの　よしお</t>
    <phoneticPr fontId="2"/>
  </si>
  <si>
    <t>高梁　直人</t>
    <rPh sb="0" eb="2">
      <t>タカハシ</t>
    </rPh>
    <rPh sb="3" eb="5">
      <t>ナオト</t>
    </rPh>
    <phoneticPr fontId="2"/>
  </si>
  <si>
    <t>たかはし　なおと</t>
    <phoneticPr fontId="2"/>
  </si>
  <si>
    <t>新見　達也</t>
    <rPh sb="0" eb="2">
      <t>ニイミ</t>
    </rPh>
    <rPh sb="3" eb="5">
      <t>タツヤ</t>
    </rPh>
    <phoneticPr fontId="2"/>
  </si>
  <si>
    <t>にいみ　たつや</t>
    <phoneticPr fontId="2"/>
  </si>
  <si>
    <t>瀬戸内　大吾</t>
    <rPh sb="0" eb="3">
      <t>セトウチ</t>
    </rPh>
    <rPh sb="4" eb="6">
      <t>ダイゴ</t>
    </rPh>
    <phoneticPr fontId="2"/>
  </si>
  <si>
    <t>せとうち　だいご</t>
    <phoneticPr fontId="2"/>
  </si>
  <si>
    <t>赤磐　克成</t>
    <rPh sb="0" eb="2">
      <t>アカイワ</t>
    </rPh>
    <rPh sb="3" eb="5">
      <t>カツナリ</t>
    </rPh>
    <phoneticPr fontId="2"/>
  </si>
  <si>
    <t>あかいわ　かつなり</t>
    <phoneticPr fontId="2"/>
  </si>
  <si>
    <t>真庭　博之</t>
    <rPh sb="0" eb="2">
      <t>マニワ</t>
    </rPh>
    <rPh sb="3" eb="5">
      <t>ヒロユキ</t>
    </rPh>
    <phoneticPr fontId="2"/>
  </si>
  <si>
    <t>まにわ　ひろゆき</t>
    <phoneticPr fontId="2"/>
  </si>
  <si>
    <t>浅口　大吉</t>
    <rPh sb="0" eb="2">
      <t>アサクチ</t>
    </rPh>
    <rPh sb="3" eb="5">
      <t>ダイキチ</t>
    </rPh>
    <phoneticPr fontId="2"/>
  </si>
  <si>
    <t>あさくち　だいきち</t>
    <phoneticPr fontId="2"/>
  </si>
  <si>
    <t>美作　幸作</t>
    <rPh sb="0" eb="2">
      <t>ミマサカ</t>
    </rPh>
    <rPh sb="3" eb="5">
      <t>コウサク</t>
    </rPh>
    <phoneticPr fontId="2"/>
  </si>
  <si>
    <t>みまさか　こうさく</t>
    <phoneticPr fontId="2"/>
  </si>
  <si>
    <t>井原　祐樹</t>
    <rPh sb="0" eb="2">
      <t>イバラ</t>
    </rPh>
    <rPh sb="3" eb="5">
      <t>ユウキ</t>
    </rPh>
    <phoneticPr fontId="2"/>
  </si>
  <si>
    <t>いばら　ゆうき</t>
    <phoneticPr fontId="2"/>
  </si>
  <si>
    <t>備前　昌義</t>
    <rPh sb="0" eb="2">
      <t>ビゼン</t>
    </rPh>
    <rPh sb="3" eb="5">
      <t>マサヨシ</t>
    </rPh>
    <phoneticPr fontId="2"/>
  </si>
  <si>
    <t>びぜん　まさよし</t>
    <phoneticPr fontId="2"/>
  </si>
  <si>
    <t>和気　浩太</t>
    <rPh sb="0" eb="2">
      <t>ワケ</t>
    </rPh>
    <rPh sb="3" eb="5">
      <t>コウタ</t>
    </rPh>
    <phoneticPr fontId="2"/>
  </si>
  <si>
    <t>わけ　こうた</t>
    <phoneticPr fontId="2"/>
  </si>
  <si>
    <t>早島　勝彦</t>
    <rPh sb="0" eb="2">
      <t>ハヤシマ</t>
    </rPh>
    <rPh sb="3" eb="5">
      <t>カツヒコ</t>
    </rPh>
    <phoneticPr fontId="2"/>
  </si>
  <si>
    <t>はやしま　かつひこ</t>
    <phoneticPr fontId="2"/>
  </si>
  <si>
    <t>新庄　幸雄</t>
    <rPh sb="0" eb="2">
      <t>シンジョウ</t>
    </rPh>
    <rPh sb="3" eb="5">
      <t>ユキオ</t>
    </rPh>
    <phoneticPr fontId="2"/>
  </si>
  <si>
    <t>しんじょう　ゆきお</t>
    <phoneticPr fontId="2"/>
  </si>
  <si>
    <t>美咲　啓二</t>
    <rPh sb="0" eb="2">
      <t>ミサキ</t>
    </rPh>
    <rPh sb="3" eb="5">
      <t>ケイジ</t>
    </rPh>
    <phoneticPr fontId="2"/>
  </si>
  <si>
    <t>みさき　けいじ</t>
    <phoneticPr fontId="2"/>
  </si>
  <si>
    <t>矢掛　正弘</t>
    <rPh sb="0" eb="2">
      <t>ヤカゲ</t>
    </rPh>
    <rPh sb="3" eb="5">
      <t>マサヒロ</t>
    </rPh>
    <phoneticPr fontId="2"/>
  </si>
  <si>
    <t>やかげ　まさひろ</t>
    <phoneticPr fontId="2"/>
  </si>
  <si>
    <t>△□市役所</t>
    <rPh sb="2" eb="5">
      <t>シヤクショ</t>
    </rPh>
    <phoneticPr fontId="2"/>
  </si>
  <si>
    <t>〇×銀行</t>
    <rPh sb="2" eb="4">
      <t>ギンコウ</t>
    </rPh>
    <phoneticPr fontId="2"/>
  </si>
  <si>
    <t>△△ＢＣ</t>
    <phoneticPr fontId="2"/>
  </si>
  <si>
    <t>〇□△×</t>
    <phoneticPr fontId="2"/>
  </si>
  <si>
    <t>□×〇△</t>
    <phoneticPr fontId="2"/>
  </si>
  <si>
    <t>090-9466-4818</t>
    <phoneticPr fontId="2"/>
  </si>
  <si>
    <t>090-4692-1580</t>
    <phoneticPr fontId="2"/>
  </si>
  <si>
    <t>090-4899-9378</t>
    <phoneticPr fontId="2"/>
  </si>
  <si>
    <t>中川 智彦</t>
    <rPh sb="0" eb="2">
      <t>ナカガワ</t>
    </rPh>
    <rPh sb="3" eb="5">
      <t>トモヒコ</t>
    </rPh>
    <phoneticPr fontId="1"/>
  </si>
  <si>
    <t>平岡 英雄</t>
    <rPh sb="0" eb="2">
      <t>ヒラオカ</t>
    </rPh>
    <rPh sb="3" eb="5">
      <t>ヒデオ</t>
    </rPh>
    <phoneticPr fontId="1"/>
  </si>
  <si>
    <t>（082）275-6878</t>
    <phoneticPr fontId="2"/>
  </si>
  <si>
    <t>尾崎　清</t>
    <rPh sb="0" eb="2">
      <t>オザキ</t>
    </rPh>
    <rPh sb="3" eb="4">
      <t>キヨシ</t>
    </rPh>
    <phoneticPr fontId="2"/>
  </si>
  <si>
    <t>733-0035</t>
    <phoneticPr fontId="2"/>
  </si>
  <si>
    <t>広島市西区南観音8-12-20ニシヒロ本社屋1F</t>
    <rPh sb="0" eb="2">
      <t>ヒロシマ</t>
    </rPh>
    <rPh sb="2" eb="3">
      <t>シ</t>
    </rPh>
    <rPh sb="3" eb="5">
      <t>ニシク</t>
    </rPh>
    <rPh sb="5" eb="6">
      <t>ミナミ</t>
    </rPh>
    <rPh sb="6" eb="8">
      <t>カンノン</t>
    </rPh>
    <rPh sb="19" eb="21">
      <t>ホンシャ</t>
    </rPh>
    <rPh sb="21" eb="22">
      <t>オク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</si>
  <si>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</si>
  <si>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>フリガナ（ｶﾀｶﾅ）</t>
    <phoneticPr fontId="2"/>
  </si>
  <si>
    <t>男子シングルス</t>
    <phoneticPr fontId="2"/>
  </si>
  <si>
    <t>男子ダブルス</t>
    <phoneticPr fontId="2"/>
  </si>
  <si>
    <t>女子シングルス</t>
    <rPh sb="0" eb="1">
      <t>オンナ</t>
    </rPh>
    <phoneticPr fontId="2"/>
  </si>
  <si>
    <t>女子ダブルス</t>
    <rPh sb="0" eb="1">
      <t>オンナ</t>
    </rPh>
    <phoneticPr fontId="2"/>
  </si>
  <si>
    <t>混合ダブルス</t>
    <rPh sb="0" eb="2">
      <t>コンゴウ</t>
    </rPh>
    <phoneticPr fontId="2"/>
  </si>
  <si>
    <t>推薦</t>
    <rPh sb="0" eb="2">
      <t>スイセン</t>
    </rPh>
    <phoneticPr fontId="2"/>
  </si>
  <si>
    <t>○</t>
  </si>
  <si>
    <t>推薦</t>
    <rPh sb="0" eb="2">
      <t>スイセン</t>
    </rPh>
    <phoneticPr fontId="1"/>
  </si>
  <si>
    <t>○</t>
    <phoneticPr fontId="2"/>
  </si>
  <si>
    <t>③ 各種目毎にランク順に入力してください。</t>
    <rPh sb="2" eb="5">
      <t>カクシュモク</t>
    </rPh>
    <rPh sb="5" eb="6">
      <t>ゴト</t>
    </rPh>
    <rPh sb="10" eb="11">
      <t>ジュン</t>
    </rPh>
    <rPh sb="12" eb="14">
      <t>ニュウリョク</t>
    </rPh>
    <phoneticPr fontId="1"/>
  </si>
  <si>
    <t>①「種目」「他の出場種目」の欄には、MS（男子単）、XD（混合複）のように、種目名を入力してください。</t>
    <rPh sb="2" eb="4">
      <t>シュモク</t>
    </rPh>
    <rPh sb="6" eb="7">
      <t>タ</t>
    </rPh>
    <rPh sb="8" eb="10">
      <t>シュツジョウ</t>
    </rPh>
    <rPh sb="10" eb="12">
      <t>シュモク</t>
    </rPh>
    <rPh sb="14" eb="15">
      <t>ラン</t>
    </rPh>
    <rPh sb="21" eb="22">
      <t>オトコ</t>
    </rPh>
    <rPh sb="22" eb="23">
      <t>コ</t>
    </rPh>
    <rPh sb="23" eb="24">
      <t>タン</t>
    </rPh>
    <rPh sb="29" eb="31">
      <t>コンゴウ</t>
    </rPh>
    <rPh sb="31" eb="32">
      <t>フク</t>
    </rPh>
    <rPh sb="38" eb="40">
      <t>シュモク</t>
    </rPh>
    <rPh sb="40" eb="41">
      <t>メイ</t>
    </rPh>
    <rPh sb="42" eb="44">
      <t>ニュウリョク</t>
    </rPh>
    <phoneticPr fontId="1"/>
  </si>
  <si>
    <t>入力上の注意</t>
    <rPh sb="0" eb="2">
      <t>ニュウリョク</t>
    </rPh>
    <rPh sb="2" eb="3">
      <t>ウエ</t>
    </rPh>
    <rPh sb="4" eb="6">
      <t>チュウイ</t>
    </rPh>
    <phoneticPr fontId="1"/>
  </si>
  <si>
    <t>② 推薦出場者は、「推薦」の欄に○を入力してください。</t>
    <rPh sb="2" eb="4">
      <t>スイセン</t>
    </rPh>
    <rPh sb="4" eb="7">
      <t>シュツジョウシャ</t>
    </rPh>
    <rPh sb="10" eb="12">
      <t>スイセン</t>
    </rPh>
    <rPh sb="14" eb="15">
      <t>ラン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</si>
</sst>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yyyy/mm/dd"/>
    <numFmt numFmtId="177" formatCode="[$]ggge&quot;年&quot;m&quot;月&quot;d&quot;日&quot;;@"/>
    <numFmt numFmtId="178" formatCode="#,##0_ "/>
    <numFmt numFmtId="179" formatCode="[$-411]ggge&quot;年&quot;m&quot;月&quot;d&quot;日&quot;;@"/>
  </numFmts>
  <fonts count="20"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メイリオ"/>
      <family val="2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メイリオ"/>
      <family val="3"/>
      <charset val="128"/>
    </font>
    <font>
      <sz val="11"/>
      <color indexed="81"/>
      <name val="メイリオ"/>
      <family val="3"/>
      <charset val="128"/>
    </font>
    <font>
      <sz val="11"/>
      <color theme="1"/>
      <name val="メイリオ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/>
    <xf numFmtId="0" fontId="10" fillId="0" borderId="0" xfId="2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Alignment="1">
      <alignment horizontal="center" vertical="center"/>
    </xf>
    <xf numFmtId="41" fontId="11" fillId="0" borderId="0" xfId="1" applyNumberFormat="1" applyFont="1">
      <alignment vertical="center"/>
    </xf>
    <xf numFmtId="0" fontId="10" fillId="0" borderId="0" xfId="2" applyFont="1" applyAlignment="1">
      <alignment horizontal="right" vertical="center"/>
    </xf>
    <xf numFmtId="3" fontId="10" fillId="0" borderId="0" xfId="2" applyNumberFormat="1" applyFont="1" applyAlignment="1">
      <alignment horizontal="center" vertical="center"/>
    </xf>
    <xf numFmtId="41" fontId="10" fillId="0" borderId="0" xfId="2" applyNumberFormat="1" applyFont="1">
      <alignment vertical="center"/>
    </xf>
    <xf numFmtId="0" fontId="10" fillId="0" borderId="0" xfId="2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1" fillId="0" borderId="34" xfId="1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justifyLastLine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7" fontId="0" fillId="4" borderId="15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3" fontId="12" fillId="0" borderId="27" xfId="3" applyNumberFormat="1" applyFont="1" applyBorder="1" applyAlignment="1">
      <alignment horizontal="center" vertical="center"/>
    </xf>
    <xf numFmtId="41" fontId="12" fillId="0" borderId="29" xfId="1" applyNumberFormat="1" applyFont="1" applyBorder="1">
      <alignment vertical="center"/>
    </xf>
    <xf numFmtId="178" fontId="12" fillId="0" borderId="30" xfId="1" applyNumberFormat="1" applyFont="1" applyBorder="1" applyAlignment="1">
      <alignment horizontal="center" vertical="center"/>
    </xf>
    <xf numFmtId="0" fontId="12" fillId="0" borderId="28" xfId="1" applyFont="1" applyBorder="1">
      <alignment vertical="center"/>
    </xf>
    <xf numFmtId="41" fontId="12" fillId="0" borderId="30" xfId="1" applyNumberFormat="1" applyFont="1" applyBorder="1">
      <alignment vertical="center"/>
    </xf>
    <xf numFmtId="41" fontId="12" fillId="0" borderId="33" xfId="1" applyNumberFormat="1" applyFont="1" applyBorder="1">
      <alignment vertical="center"/>
    </xf>
    <xf numFmtId="0" fontId="12" fillId="0" borderId="32" xfId="1" applyFont="1" applyBorder="1">
      <alignment vertical="center"/>
    </xf>
    <xf numFmtId="3" fontId="12" fillId="0" borderId="20" xfId="1" applyNumberFormat="1" applyFont="1" applyBorder="1" applyAlignment="1">
      <alignment horizontal="center" vertical="center"/>
    </xf>
    <xf numFmtId="41" fontId="12" fillId="0" borderId="18" xfId="1" applyNumberFormat="1" applyFont="1" applyBorder="1">
      <alignment vertical="center"/>
    </xf>
    <xf numFmtId="0" fontId="12" fillId="0" borderId="19" xfId="1" applyFont="1" applyBorder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distributed" vertical="center" justifyLastLine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0" fillId="6" borderId="0" xfId="0" applyFill="1">
      <alignment vertical="center"/>
    </xf>
    <xf numFmtId="0" fontId="14" fillId="6" borderId="3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distributed" vertical="center" justifyLastLine="1"/>
    </xf>
    <xf numFmtId="176" fontId="13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4" fillId="0" borderId="1" xfId="0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justifyLastLine="1"/>
    </xf>
    <xf numFmtId="0" fontId="14" fillId="6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3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177" fontId="0" fillId="7" borderId="15" xfId="0" applyNumberForma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6" fontId="13" fillId="0" borderId="1" xfId="4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7" fontId="0" fillId="0" borderId="0" xfId="0" applyNumberForma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179" fontId="10" fillId="0" borderId="0" xfId="2" applyNumberFormat="1" applyFont="1" applyAlignment="1">
      <alignment horizontal="distributed" vertical="center" indent="1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34" xfId="2" applyFont="1" applyBorder="1" applyAlignment="1">
      <alignment horizontal="distributed" vertical="center" justifyLastLine="1"/>
    </xf>
    <xf numFmtId="0" fontId="12" fillId="0" borderId="21" xfId="1" applyFont="1" applyBorder="1" applyAlignment="1">
      <alignment horizontal="center" vertical="center"/>
    </xf>
    <xf numFmtId="3" fontId="12" fillId="0" borderId="22" xfId="1" applyNumberFormat="1" applyFont="1" applyBorder="1" applyAlignment="1">
      <alignment horizontal="center" vertical="center"/>
    </xf>
    <xf numFmtId="3" fontId="12" fillId="0" borderId="23" xfId="1" applyNumberFormat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</cellXfs>
  <cellStyles count="5">
    <cellStyle name="通貨" xfId="4" builtinId="7"/>
    <cellStyle name="通貨 2" xfId="3" xr:uid="{00000000-0005-0000-0000-000000000000}"/>
    <cellStyle name="標準" xfId="0" builtinId="0"/>
    <cellStyle name="標準 2" xfId="2" xr:uid="{00000000-0005-0000-0000-000002000000}"/>
    <cellStyle name="標準_【参加料納入票】（第53回中国地区総合バドミントン選手権大会）" xfId="1" xr:uid="{00000000-0005-0000-0000-000003000000}"/>
  </cellStyles>
  <dxfs count="6">
    <dxf>
      <font>
        <color rgb="FF969696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36</xdr:row>
          <xdr:rowOff>83820</xdr:rowOff>
        </xdr:from>
        <xdr:to>
          <xdr:col>11</xdr:col>
          <xdr:colOff>601980</xdr:colOff>
          <xdr:row>41</xdr:row>
          <xdr:rowOff>175260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27860C9-F8B0-4481-9ECC-9628FCA9AC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F$5:$M$9" spid="_x0000_s543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3360" y="7620000"/>
              <a:ext cx="558546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6</xdr:col>
      <xdr:colOff>241935</xdr:colOff>
      <xdr:row>13</xdr:row>
      <xdr:rowOff>175260</xdr:rowOff>
    </xdr:from>
    <xdr:to>
      <xdr:col>13</xdr:col>
      <xdr:colOff>116117</xdr:colOff>
      <xdr:row>20</xdr:row>
      <xdr:rowOff>109462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8D11C80-F8B1-D2A4-6CFC-C5B37153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6610" y="3070860"/>
          <a:ext cx="3446057" cy="13343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76202</xdr:colOff>
          <xdr:row>26</xdr:row>
          <xdr:rowOff>0</xdr:rowOff>
        </xdr:from>
        <xdr:to>
          <xdr:col>10</xdr:col>
          <xdr:colOff>638176</xdr:colOff>
          <xdr:row>33</xdr:row>
          <xdr:rowOff>312420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5971711-A840-4FC4-9915-2DB2B23D21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38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2" y="6191250"/>
              <a:ext cx="6543674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22860</xdr:rowOff>
        </xdr:from>
        <xdr:to>
          <xdr:col>10</xdr:col>
          <xdr:colOff>624840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63AEEB7-3767-4749-B05F-4C5BF3F33F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48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141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22860</xdr:rowOff>
        </xdr:from>
        <xdr:to>
          <xdr:col>10</xdr:col>
          <xdr:colOff>624840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7134CE5-EAC2-4E44-A671-411B84AA44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59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141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22860</xdr:rowOff>
        </xdr:from>
        <xdr:to>
          <xdr:col>10</xdr:col>
          <xdr:colOff>624840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8A7A02B-0AB7-4306-A7F8-191B02D9F2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69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141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22860</xdr:rowOff>
        </xdr:from>
        <xdr:to>
          <xdr:col>10</xdr:col>
          <xdr:colOff>628650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1B19EBD-D3BC-41C8-9CD9-078611976FD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79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141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41910</xdr:rowOff>
        </xdr:from>
        <xdr:to>
          <xdr:col>10</xdr:col>
          <xdr:colOff>628650</xdr:colOff>
          <xdr:row>33</xdr:row>
          <xdr:rowOff>354330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5E36E13-663A-4958-A8EA-9C4DA18A82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89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3316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25</xdr:row>
          <xdr:rowOff>222885</xdr:rowOff>
        </xdr:from>
        <xdr:to>
          <xdr:col>10</xdr:col>
          <xdr:colOff>638175</xdr:colOff>
          <xdr:row>33</xdr:row>
          <xdr:rowOff>297180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6B243D5-9028-4E30-8A4F-47B16B8A0C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00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61760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22860</xdr:rowOff>
        </xdr:from>
        <xdr:to>
          <xdr:col>10</xdr:col>
          <xdr:colOff>643890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996EF6E-2217-4739-9052-2A1FA73C3B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2141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32385</xdr:rowOff>
        </xdr:from>
        <xdr:to>
          <xdr:col>10</xdr:col>
          <xdr:colOff>643890</xdr:colOff>
          <xdr:row>33</xdr:row>
          <xdr:rowOff>344805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CD02A73-207D-4B62-93DE-9550EF8F6C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20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223635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60960</xdr:rowOff>
        </xdr:from>
        <xdr:to>
          <xdr:col>10</xdr:col>
          <xdr:colOff>643890</xdr:colOff>
          <xdr:row>33</xdr:row>
          <xdr:rowOff>373380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0B83403-03F4-491F-99C6-F1EC224D3C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30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2522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10</xdr:col>
          <xdr:colOff>104775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BC9635B-222E-45FB-B8ED-6DA553D734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553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32385</xdr:rowOff>
        </xdr:from>
        <xdr:to>
          <xdr:col>10</xdr:col>
          <xdr:colOff>624840</xdr:colOff>
          <xdr:row>33</xdr:row>
          <xdr:rowOff>344805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34C0CE3-00C8-40AD-8395-26D39B387D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41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23635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22860</xdr:rowOff>
        </xdr:from>
        <xdr:to>
          <xdr:col>10</xdr:col>
          <xdr:colOff>615315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A6A1861-7EB8-4596-8EEB-A7EB08258A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51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0" y="62141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190500</xdr:rowOff>
        </xdr:from>
        <xdr:to>
          <xdr:col>10</xdr:col>
          <xdr:colOff>643890</xdr:colOff>
          <xdr:row>33</xdr:row>
          <xdr:rowOff>281940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BABB06E-FD05-4750-88F3-201B11913A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61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143625"/>
              <a:ext cx="6520815" cy="1996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3810</xdr:rowOff>
        </xdr:from>
        <xdr:to>
          <xdr:col>10</xdr:col>
          <xdr:colOff>643890</xdr:colOff>
          <xdr:row>33</xdr:row>
          <xdr:rowOff>316230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3AB6CC0-CFD1-4748-B58F-553603C5BF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71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19506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222885</xdr:rowOff>
        </xdr:from>
        <xdr:to>
          <xdr:col>10</xdr:col>
          <xdr:colOff>624840</xdr:colOff>
          <xdr:row>33</xdr:row>
          <xdr:rowOff>297180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E95FBB5-D2B7-4962-8942-9DAFF7FE81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82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1760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22860</xdr:rowOff>
        </xdr:from>
        <xdr:to>
          <xdr:col>10</xdr:col>
          <xdr:colOff>643890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4729E0-5D46-44F7-BCD2-57D345A562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92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2141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222885</xdr:rowOff>
        </xdr:from>
        <xdr:to>
          <xdr:col>10</xdr:col>
          <xdr:colOff>624840</xdr:colOff>
          <xdr:row>33</xdr:row>
          <xdr:rowOff>297180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A29EEC8-B358-4D2E-B26E-903DF13682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502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17601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36</xdr:row>
          <xdr:rowOff>83820</xdr:rowOff>
        </xdr:from>
        <xdr:to>
          <xdr:col>11</xdr:col>
          <xdr:colOff>617220</xdr:colOff>
          <xdr:row>41</xdr:row>
          <xdr:rowOff>175260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57B36B95-9335-D4F6-9252-3EA07726CF1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F$5:$M$9" spid="_x0000_s174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3360" y="7620000"/>
              <a:ext cx="559308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12</xdr:col>
      <xdr:colOff>266700</xdr:colOff>
      <xdr:row>0</xdr:row>
      <xdr:rowOff>209551</xdr:rowOff>
    </xdr:from>
    <xdr:to>
      <xdr:col>19</xdr:col>
      <xdr:colOff>361950</xdr:colOff>
      <xdr:row>3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36921D-D30A-F124-B475-C5F6679F4059}"/>
            </a:ext>
          </a:extLst>
        </xdr:cNvPr>
        <xdr:cNvSpPr txBox="1"/>
      </xdr:nvSpPr>
      <xdr:spPr>
        <a:xfrm>
          <a:off x="6324600" y="209551"/>
          <a:ext cx="3886200" cy="714374"/>
        </a:xfrm>
        <a:prstGeom prst="rect">
          <a:avLst/>
        </a:prstGeom>
        <a:ln w="57150">
          <a:solidFill>
            <a:srgbClr val="FFC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← 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内容をご確認いただき、数式等不具合がある場合は　　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　直接入力してください！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22860</xdr:rowOff>
        </xdr:from>
        <xdr:to>
          <xdr:col>10</xdr:col>
          <xdr:colOff>628650</xdr:colOff>
          <xdr:row>33</xdr:row>
          <xdr:rowOff>335280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FD8A9A1-1486-64C7-C6F6-77FC4A1504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2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62141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22860</xdr:rowOff>
        </xdr:from>
        <xdr:to>
          <xdr:col>10</xdr:col>
          <xdr:colOff>619125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EDC2638-AEAA-4851-ACC6-9AD0A05FE7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297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0" y="62141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22860</xdr:rowOff>
        </xdr:from>
        <xdr:to>
          <xdr:col>10</xdr:col>
          <xdr:colOff>619125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4406655-7EA2-4E7F-8AC4-62D3009B4D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08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0" y="62141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22860</xdr:rowOff>
        </xdr:from>
        <xdr:to>
          <xdr:col>10</xdr:col>
          <xdr:colOff>619125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0096B22-7D11-4F84-A409-4F5CF0C70E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18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0" y="62141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26</xdr:row>
          <xdr:rowOff>22860</xdr:rowOff>
        </xdr:from>
        <xdr:to>
          <xdr:col>10</xdr:col>
          <xdr:colOff>647700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15FCAFD-41EE-4EC8-8A9D-D2322A6065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328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4775" y="6214110"/>
              <a:ext cx="652462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41910</xdr:rowOff>
        </xdr:from>
        <xdr:to>
          <xdr:col>10</xdr:col>
          <xdr:colOff>615315</xdr:colOff>
          <xdr:row>33</xdr:row>
          <xdr:rowOff>354330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16489E4-481D-4660-9549-1C6939AFEE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13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0" y="6233160"/>
              <a:ext cx="6520815" cy="197929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27"/>
  <sheetViews>
    <sheetView workbookViewId="0">
      <selection activeCell="J5" sqref="J5:N5"/>
    </sheetView>
  </sheetViews>
  <sheetFormatPr defaultRowHeight="18.75"/>
  <cols>
    <col min="1" max="6" width="9" customWidth="1"/>
    <col min="11" max="11" width="11.88671875" customWidth="1"/>
    <col min="12" max="12" width="31.6640625" bestFit="1" customWidth="1"/>
    <col min="13" max="13" width="15.77734375" bestFit="1" customWidth="1"/>
  </cols>
  <sheetData>
    <row r="1" spans="1:14" ht="19.5" thickBot="1">
      <c r="A1" t="s">
        <v>71</v>
      </c>
      <c r="H1" t="s">
        <v>39</v>
      </c>
      <c r="I1" t="s">
        <v>14</v>
      </c>
      <c r="J1" t="s">
        <v>37</v>
      </c>
      <c r="K1" t="s">
        <v>38</v>
      </c>
    </row>
    <row r="2" spans="1:14" ht="19.5" thickBot="1">
      <c r="A2" t="s">
        <v>4</v>
      </c>
      <c r="B2" s="40">
        <v>25</v>
      </c>
      <c r="C2" t="str">
        <f>CONCATENATE("第",B2,"回",A1)</f>
        <v>第25回中国地区シニアバドミントン選手権大会</v>
      </c>
      <c r="H2">
        <v>31</v>
      </c>
      <c r="I2" t="s">
        <v>27</v>
      </c>
      <c r="J2" t="s">
        <v>184</v>
      </c>
      <c r="K2" t="s">
        <v>28</v>
      </c>
      <c r="L2" t="s">
        <v>29</v>
      </c>
      <c r="M2" s="2" t="s">
        <v>30</v>
      </c>
      <c r="N2" t="s">
        <v>69</v>
      </c>
    </row>
    <row r="3" spans="1:14" ht="19.5" thickBot="1">
      <c r="A3" t="s">
        <v>3</v>
      </c>
      <c r="B3" s="41">
        <v>2024</v>
      </c>
      <c r="C3" t="str">
        <f>CONCATENATE(B3,"/",4,"/",1)</f>
        <v>2024/4/1</v>
      </c>
      <c r="H3">
        <v>32</v>
      </c>
      <c r="I3" t="s">
        <v>31</v>
      </c>
      <c r="J3" t="s">
        <v>32</v>
      </c>
      <c r="K3" t="s">
        <v>33</v>
      </c>
      <c r="L3" t="s">
        <v>34</v>
      </c>
      <c r="M3" s="2" t="s">
        <v>240</v>
      </c>
      <c r="N3" t="s">
        <v>36</v>
      </c>
    </row>
    <row r="4" spans="1:14">
      <c r="H4">
        <v>33</v>
      </c>
      <c r="I4" t="s">
        <v>16</v>
      </c>
      <c r="J4" t="s">
        <v>17</v>
      </c>
      <c r="K4" t="s">
        <v>18</v>
      </c>
      <c r="L4" t="s">
        <v>19</v>
      </c>
      <c r="M4" s="2" t="s">
        <v>239</v>
      </c>
      <c r="N4" t="s">
        <v>70</v>
      </c>
    </row>
    <row r="5" spans="1:14">
      <c r="H5">
        <v>34</v>
      </c>
      <c r="I5" t="s">
        <v>21</v>
      </c>
      <c r="J5" t="s">
        <v>242</v>
      </c>
      <c r="K5" t="s">
        <v>246</v>
      </c>
      <c r="L5" t="s">
        <v>247</v>
      </c>
      <c r="M5" s="2" t="s">
        <v>244</v>
      </c>
      <c r="N5" t="s">
        <v>245</v>
      </c>
    </row>
    <row r="6" spans="1:14">
      <c r="A6" s="2" t="s">
        <v>124</v>
      </c>
      <c r="B6" s="2" t="s">
        <v>125</v>
      </c>
      <c r="C6" s="2" t="s">
        <v>126</v>
      </c>
      <c r="D6" s="2" t="s">
        <v>127</v>
      </c>
      <c r="E6" s="2" t="s">
        <v>128</v>
      </c>
      <c r="F6" s="2" t="s">
        <v>136</v>
      </c>
      <c r="G6" s="2" t="s">
        <v>255</v>
      </c>
      <c r="H6">
        <v>35</v>
      </c>
      <c r="I6" t="s">
        <v>22</v>
      </c>
      <c r="J6" t="s">
        <v>183</v>
      </c>
      <c r="K6" t="s">
        <v>23</v>
      </c>
      <c r="L6" t="s">
        <v>24</v>
      </c>
      <c r="M6" s="2" t="s">
        <v>241</v>
      </c>
      <c r="N6" t="s">
        <v>26</v>
      </c>
    </row>
    <row r="7" spans="1:14">
      <c r="A7" s="2" t="s">
        <v>96</v>
      </c>
      <c r="B7" s="2" t="s">
        <v>73</v>
      </c>
      <c r="C7" s="2" t="s">
        <v>116</v>
      </c>
      <c r="D7" s="2" t="s">
        <v>86</v>
      </c>
      <c r="E7" s="2" t="s">
        <v>108</v>
      </c>
      <c r="F7" s="2" t="s">
        <v>137</v>
      </c>
      <c r="G7" s="2" t="s">
        <v>258</v>
      </c>
      <c r="M7" s="2"/>
    </row>
    <row r="8" spans="1:14">
      <c r="A8" s="2" t="s">
        <v>98</v>
      </c>
      <c r="B8" s="2" t="s">
        <v>75</v>
      </c>
      <c r="C8" s="2" t="s">
        <v>118</v>
      </c>
      <c r="D8" s="2" t="s">
        <v>84</v>
      </c>
      <c r="E8" s="2" t="s">
        <v>110</v>
      </c>
      <c r="F8" s="2" t="s">
        <v>138</v>
      </c>
    </row>
    <row r="9" spans="1:14">
      <c r="A9" s="2" t="s">
        <v>100</v>
      </c>
      <c r="B9" s="2" t="s">
        <v>77</v>
      </c>
      <c r="C9" s="2" t="s">
        <v>120</v>
      </c>
      <c r="D9" s="2" t="s">
        <v>88</v>
      </c>
      <c r="E9" s="2" t="s">
        <v>112</v>
      </c>
      <c r="F9" s="2" t="s">
        <v>139</v>
      </c>
    </row>
    <row r="10" spans="1:14">
      <c r="A10" s="2" t="s">
        <v>102</v>
      </c>
      <c r="B10" s="2" t="s">
        <v>79</v>
      </c>
      <c r="C10" s="2"/>
      <c r="D10" s="2" t="s">
        <v>90</v>
      </c>
      <c r="E10" s="2" t="s">
        <v>114</v>
      </c>
      <c r="F10" s="2"/>
    </row>
    <row r="11" spans="1:14">
      <c r="A11" s="2" t="s">
        <v>104</v>
      </c>
      <c r="B11" s="2" t="s">
        <v>81</v>
      </c>
      <c r="C11" s="2"/>
      <c r="D11" s="2" t="s">
        <v>92</v>
      </c>
      <c r="E11" s="2" t="s">
        <v>122</v>
      </c>
    </row>
    <row r="12" spans="1:14">
      <c r="A12" s="2" t="s">
        <v>106</v>
      </c>
      <c r="B12" s="2" t="s">
        <v>83</v>
      </c>
      <c r="C12" s="2"/>
      <c r="D12" s="2" t="s">
        <v>94</v>
      </c>
      <c r="E12" s="2"/>
    </row>
    <row r="16" spans="1:14">
      <c r="A16" s="2" t="s">
        <v>8</v>
      </c>
      <c r="B16" s="2" t="s">
        <v>9</v>
      </c>
      <c r="C16" s="2" t="s">
        <v>10</v>
      </c>
      <c r="D16" s="2" t="s">
        <v>11</v>
      </c>
      <c r="E16" s="2" t="s">
        <v>12</v>
      </c>
      <c r="F16" s="2" t="s">
        <v>13</v>
      </c>
    </row>
    <row r="17" spans="1:6">
      <c r="A17" s="2" t="s">
        <v>73</v>
      </c>
      <c r="B17" s="2" t="s">
        <v>97</v>
      </c>
      <c r="C17" s="2" t="s">
        <v>87</v>
      </c>
      <c r="D17" s="2" t="s">
        <v>117</v>
      </c>
      <c r="E17" s="2" t="s">
        <v>73</v>
      </c>
      <c r="F17" s="2" t="s">
        <v>87</v>
      </c>
    </row>
    <row r="18" spans="1:6">
      <c r="A18" s="2" t="s">
        <v>75</v>
      </c>
      <c r="B18" s="2" t="s">
        <v>99</v>
      </c>
      <c r="C18" s="2" t="s">
        <v>85</v>
      </c>
      <c r="D18" s="2" t="s">
        <v>119</v>
      </c>
      <c r="E18" s="2" t="s">
        <v>75</v>
      </c>
      <c r="F18" s="2" t="s">
        <v>85</v>
      </c>
    </row>
    <row r="19" spans="1:6">
      <c r="A19" s="2" t="s">
        <v>77</v>
      </c>
      <c r="B19" s="2" t="s">
        <v>101</v>
      </c>
      <c r="C19" s="2" t="s">
        <v>89</v>
      </c>
      <c r="D19" s="2" t="s">
        <v>121</v>
      </c>
      <c r="E19" s="2" t="s">
        <v>77</v>
      </c>
      <c r="F19" s="2" t="s">
        <v>89</v>
      </c>
    </row>
    <row r="20" spans="1:6">
      <c r="A20" s="2" t="s">
        <v>79</v>
      </c>
      <c r="B20" s="2" t="s">
        <v>103</v>
      </c>
      <c r="C20" s="2" t="s">
        <v>91</v>
      </c>
      <c r="D20" s="2" t="s">
        <v>108</v>
      </c>
      <c r="E20" s="2" t="s">
        <v>79</v>
      </c>
      <c r="F20" s="2" t="s">
        <v>91</v>
      </c>
    </row>
    <row r="21" spans="1:6">
      <c r="A21" s="2" t="s">
        <v>81</v>
      </c>
      <c r="B21" s="2" t="s">
        <v>105</v>
      </c>
      <c r="C21" s="2" t="s">
        <v>93</v>
      </c>
      <c r="D21" s="2" t="s">
        <v>110</v>
      </c>
      <c r="E21" s="2" t="s">
        <v>81</v>
      </c>
      <c r="F21" s="2" t="s">
        <v>93</v>
      </c>
    </row>
    <row r="22" spans="1:6">
      <c r="A22" s="2" t="s">
        <v>83</v>
      </c>
      <c r="B22" s="2" t="s">
        <v>107</v>
      </c>
      <c r="C22" s="2" t="s">
        <v>95</v>
      </c>
      <c r="D22" s="2" t="s">
        <v>112</v>
      </c>
      <c r="E22" s="2" t="s">
        <v>83</v>
      </c>
      <c r="F22" s="2" t="s">
        <v>95</v>
      </c>
    </row>
    <row r="23" spans="1:6">
      <c r="A23" s="2"/>
      <c r="B23" s="2" t="s">
        <v>109</v>
      </c>
      <c r="C23" s="2"/>
      <c r="D23" s="2" t="s">
        <v>114</v>
      </c>
    </row>
    <row r="24" spans="1:6">
      <c r="A24" s="2"/>
      <c r="B24" s="2" t="s">
        <v>111</v>
      </c>
      <c r="D24" s="2" t="s">
        <v>123</v>
      </c>
    </row>
    <row r="25" spans="1:6">
      <c r="A25" s="2"/>
      <c r="B25" s="2" t="s">
        <v>113</v>
      </c>
      <c r="D25" s="2"/>
    </row>
    <row r="26" spans="1:6">
      <c r="B26" s="2" t="s">
        <v>115</v>
      </c>
    </row>
    <row r="27" spans="1:6">
      <c r="B27" s="2" t="s">
        <v>123</v>
      </c>
    </row>
  </sheetData>
  <phoneticPr fontId="2"/>
  <dataValidations count="1">
    <dataValidation type="list" allowBlank="1" showInputMessage="1" showErrorMessage="1" sqref="F7:F10" xr:uid="{00000000-0002-0000-0000-000000000000}">
      <formula1>"sp"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&amp;R&amp;9&amp;F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250</v>
      </c>
      <c r="C3" s="110"/>
      <c r="D3" s="110"/>
      <c r="E3" s="111"/>
      <c r="F3" s="17" t="str">
        <f>C53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 ht="18.75" customHeight="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76"/>
      <c r="H36" s="5"/>
      <c r="I36" s="7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76"/>
      <c r="H37" s="5"/>
      <c r="I37" s="7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76"/>
      <c r="H38" s="5"/>
      <c r="I38" s="76"/>
      <c r="J38" s="5"/>
      <c r="K38" s="5"/>
      <c r="L38" s="5"/>
    </row>
    <row r="40" spans="1:12">
      <c r="A40" t="s">
        <v>96</v>
      </c>
      <c r="B40">
        <f>COUNTIF(A$6:A$25,A40)</f>
        <v>0</v>
      </c>
    </row>
    <row r="41" spans="1:12">
      <c r="A41" t="s">
        <v>98</v>
      </c>
      <c r="B41">
        <f t="shared" ref="B41:B45" si="1">COUNTIF(A$6:A$25,A41)</f>
        <v>0</v>
      </c>
    </row>
    <row r="42" spans="1:12">
      <c r="A42" t="s">
        <v>100</v>
      </c>
      <c r="B42">
        <f t="shared" si="1"/>
        <v>0</v>
      </c>
    </row>
    <row r="43" spans="1:12">
      <c r="A43" t="s">
        <v>102</v>
      </c>
      <c r="B43">
        <f t="shared" si="1"/>
        <v>0</v>
      </c>
    </row>
    <row r="44" spans="1:12">
      <c r="A44" t="s">
        <v>104</v>
      </c>
      <c r="B44">
        <f t="shared" si="1"/>
        <v>0</v>
      </c>
    </row>
    <row r="45" spans="1:12">
      <c r="A45" t="s">
        <v>106</v>
      </c>
      <c r="B45">
        <f t="shared" si="1"/>
        <v>0</v>
      </c>
    </row>
    <row r="46" spans="1:12">
      <c r="A46" s="2" t="s">
        <v>130</v>
      </c>
      <c r="B46">
        <f>男子シングルス①!$B$46</f>
        <v>0</v>
      </c>
    </row>
    <row r="47" spans="1:12">
      <c r="A47" s="2" t="s">
        <v>131</v>
      </c>
      <c r="B47">
        <f>男子シングルス②!$B$47</f>
        <v>0</v>
      </c>
    </row>
    <row r="48" spans="1:12">
      <c r="A48" s="2" t="s">
        <v>132</v>
      </c>
      <c r="B48">
        <f>SUM(B40:B45)</f>
        <v>0</v>
      </c>
    </row>
    <row r="49" spans="1:3">
      <c r="A49" s="2" t="s">
        <v>133</v>
      </c>
      <c r="B49">
        <f>男子シングルス④!$B$49</f>
        <v>0</v>
      </c>
    </row>
    <row r="50" spans="1:3">
      <c r="A50" s="2" t="s">
        <v>134</v>
      </c>
      <c r="B50">
        <f>男子シングルス⑤!$B$50</f>
        <v>0</v>
      </c>
    </row>
    <row r="52" spans="1:3">
      <c r="B52">
        <f>SUM(B46:B50)</f>
        <v>0</v>
      </c>
    </row>
    <row r="53" spans="1:3">
      <c r="A53" s="2"/>
      <c r="B53">
        <f>ROUNDUP(B52/20,0)</f>
        <v>0</v>
      </c>
      <c r="C53" t="str">
        <f>IF(B53&gt;2,CONCATENATE(3,"/",B53),"")</f>
        <v/>
      </c>
    </row>
  </sheetData>
  <mergeCells count="3">
    <mergeCell ref="B3:E3"/>
    <mergeCell ref="I3:J3"/>
    <mergeCell ref="A1:K1"/>
  </mergeCells>
  <phoneticPr fontId="1"/>
  <conditionalFormatting sqref="F3">
    <cfRule type="cellIs" dxfId="3" priority="1" operator="equal">
      <formula>0</formula>
    </cfRule>
  </conditionalFormatting>
  <dataValidations count="3">
    <dataValidation type="list" allowBlank="1" showInputMessage="1" showErrorMessage="1" sqref="J6:J25" xr:uid="{41D5E40F-7474-4CAF-B54C-30B70CDD303E}">
      <formula1>ts_01</formula1>
    </dataValidation>
    <dataValidation type="list" allowBlank="1" showInputMessage="1" showErrorMessage="1" sqref="A6:A25" xr:uid="{20FCD0D8-03FD-4722-922A-14A1B3E70D93}">
      <formula1>ms</formula1>
    </dataValidation>
    <dataValidation type="list" allowBlank="1" showInputMessage="1" showErrorMessage="1" sqref="I6:I25" xr:uid="{28AC43DB-C32A-46D7-96C8-4CF2C4602ECF}">
      <formula1>sp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725FCC-7ABE-4967-B571-6A79E3552DB8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250</v>
      </c>
      <c r="C3" s="110"/>
      <c r="D3" s="110"/>
      <c r="E3" s="111"/>
      <c r="F3" s="17" t="str">
        <f>C53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 ht="18.75" customHeight="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76"/>
      <c r="H36" s="5"/>
      <c r="I36" s="7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76"/>
      <c r="H37" s="5"/>
      <c r="I37" s="7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76"/>
      <c r="H38" s="5"/>
      <c r="I38" s="76"/>
      <c r="J38" s="5"/>
      <c r="K38" s="5"/>
      <c r="L38" s="5"/>
    </row>
    <row r="40" spans="1:12">
      <c r="A40" t="s">
        <v>96</v>
      </c>
      <c r="B40">
        <f>COUNTIF(A$6:A$25,A40)</f>
        <v>0</v>
      </c>
    </row>
    <row r="41" spans="1:12">
      <c r="A41" t="s">
        <v>98</v>
      </c>
      <c r="B41">
        <f t="shared" ref="B41:B45" si="1">COUNTIF(A$6:A$25,A41)</f>
        <v>0</v>
      </c>
    </row>
    <row r="42" spans="1:12">
      <c r="A42" t="s">
        <v>100</v>
      </c>
      <c r="B42">
        <f t="shared" si="1"/>
        <v>0</v>
      </c>
    </row>
    <row r="43" spans="1:12">
      <c r="A43" t="s">
        <v>102</v>
      </c>
      <c r="B43">
        <f t="shared" si="1"/>
        <v>0</v>
      </c>
    </row>
    <row r="44" spans="1:12">
      <c r="A44" t="s">
        <v>104</v>
      </c>
      <c r="B44">
        <f t="shared" si="1"/>
        <v>0</v>
      </c>
    </row>
    <row r="45" spans="1:12">
      <c r="A45" t="s">
        <v>106</v>
      </c>
      <c r="B45">
        <f t="shared" si="1"/>
        <v>0</v>
      </c>
    </row>
    <row r="46" spans="1:12">
      <c r="A46" s="2" t="s">
        <v>130</v>
      </c>
      <c r="B46">
        <f>男子シングルス①!$B$46</f>
        <v>0</v>
      </c>
    </row>
    <row r="47" spans="1:12">
      <c r="A47" s="2" t="s">
        <v>131</v>
      </c>
      <c r="B47">
        <f>男子シングルス②!$B$47</f>
        <v>0</v>
      </c>
    </row>
    <row r="48" spans="1:12">
      <c r="A48" s="2" t="s">
        <v>132</v>
      </c>
      <c r="B48">
        <f>男子シングルス③!$B$48</f>
        <v>0</v>
      </c>
    </row>
    <row r="49" spans="1:3">
      <c r="A49" s="2" t="s">
        <v>133</v>
      </c>
      <c r="B49">
        <f>SUM(B40:B45)</f>
        <v>0</v>
      </c>
    </row>
    <row r="50" spans="1:3">
      <c r="A50" s="2" t="s">
        <v>134</v>
      </c>
      <c r="B50">
        <f>男子シングルス⑤!$B$50</f>
        <v>0</v>
      </c>
    </row>
    <row r="52" spans="1:3">
      <c r="B52">
        <f>SUM(B46:B50)</f>
        <v>0</v>
      </c>
    </row>
    <row r="53" spans="1:3">
      <c r="A53" s="2"/>
      <c r="B53">
        <f>ROUNDUP(B52/20,0)</f>
        <v>0</v>
      </c>
      <c r="C53" t="str">
        <f>IF(B53&gt;3,CONCATENATE(4,"/",B53),"")</f>
        <v/>
      </c>
    </row>
  </sheetData>
  <mergeCells count="3">
    <mergeCell ref="B3:E3"/>
    <mergeCell ref="I3:J3"/>
    <mergeCell ref="A1:K1"/>
  </mergeCells>
  <phoneticPr fontId="1"/>
  <conditionalFormatting sqref="F3">
    <cfRule type="cellIs" dxfId="2" priority="1" operator="equal">
      <formula>0</formula>
    </cfRule>
  </conditionalFormatting>
  <dataValidations count="3">
    <dataValidation type="list" allowBlank="1" showInputMessage="1" showErrorMessage="1" sqref="I6:I25" xr:uid="{16CF1BFD-C857-4F32-979F-06C0DCB3A0B3}">
      <formula1>sp</formula1>
    </dataValidation>
    <dataValidation type="list" allowBlank="1" showInputMessage="1" showErrorMessage="1" sqref="A6:A25" xr:uid="{FCA14F94-A3E2-48C3-BD64-EFBC55834CD4}">
      <formula1>ms</formula1>
    </dataValidation>
    <dataValidation type="list" allowBlank="1" showInputMessage="1" showErrorMessage="1" sqref="J6:J25" xr:uid="{125FD310-5FCB-44B3-98FB-15F6DFEB98E9}">
      <formula1>ts_01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3B4068-2E9E-4F42-968A-FAF64BBE6371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250</v>
      </c>
      <c r="C3" s="110"/>
      <c r="D3" s="110"/>
      <c r="E3" s="111"/>
      <c r="F3" s="17" t="str">
        <f>C53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 ht="18.75" customHeight="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76"/>
      <c r="H36" s="5"/>
      <c r="I36" s="7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76"/>
      <c r="H37" s="5"/>
      <c r="I37" s="7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76"/>
      <c r="H38" s="5"/>
      <c r="I38" s="76"/>
      <c r="J38" s="5"/>
      <c r="K38" s="5"/>
      <c r="L38" s="5"/>
    </row>
    <row r="40" spans="1:12">
      <c r="A40" t="s">
        <v>96</v>
      </c>
      <c r="B40">
        <f>COUNTIF(A$6:A$25,A40)</f>
        <v>0</v>
      </c>
    </row>
    <row r="41" spans="1:12">
      <c r="A41" t="s">
        <v>98</v>
      </c>
      <c r="B41">
        <f t="shared" ref="B41:B45" si="1">COUNTIF(A$6:A$25,A41)</f>
        <v>0</v>
      </c>
    </row>
    <row r="42" spans="1:12">
      <c r="A42" t="s">
        <v>100</v>
      </c>
      <c r="B42">
        <f t="shared" si="1"/>
        <v>0</v>
      </c>
    </row>
    <row r="43" spans="1:12">
      <c r="A43" t="s">
        <v>102</v>
      </c>
      <c r="B43">
        <f t="shared" si="1"/>
        <v>0</v>
      </c>
    </row>
    <row r="44" spans="1:12">
      <c r="A44" t="s">
        <v>104</v>
      </c>
      <c r="B44">
        <f t="shared" si="1"/>
        <v>0</v>
      </c>
    </row>
    <row r="45" spans="1:12">
      <c r="A45" t="s">
        <v>106</v>
      </c>
      <c r="B45">
        <f t="shared" si="1"/>
        <v>0</v>
      </c>
    </row>
    <row r="46" spans="1:12">
      <c r="A46" s="2" t="s">
        <v>130</v>
      </c>
      <c r="B46">
        <f>男子シングルス①!$B$46</f>
        <v>0</v>
      </c>
    </row>
    <row r="47" spans="1:12">
      <c r="A47" s="2" t="s">
        <v>131</v>
      </c>
      <c r="B47">
        <f>男子シングルス②!$B$47</f>
        <v>0</v>
      </c>
    </row>
    <row r="48" spans="1:12">
      <c r="A48" s="2" t="s">
        <v>132</v>
      </c>
      <c r="B48">
        <f>男子シングルス③!$B$48</f>
        <v>0</v>
      </c>
    </row>
    <row r="49" spans="1:3">
      <c r="A49" s="2" t="s">
        <v>133</v>
      </c>
      <c r="B49">
        <f>男子シングルス④!$B$49</f>
        <v>0</v>
      </c>
    </row>
    <row r="50" spans="1:3">
      <c r="A50" s="2" t="s">
        <v>134</v>
      </c>
      <c r="B50">
        <f>SUM(B40:B45)</f>
        <v>0</v>
      </c>
    </row>
    <row r="52" spans="1:3">
      <c r="B52">
        <f>SUM(B46:B50)</f>
        <v>0</v>
      </c>
    </row>
    <row r="53" spans="1:3">
      <c r="A53" s="2"/>
      <c r="B53">
        <f>ROUNDUP(B52/20,0)</f>
        <v>0</v>
      </c>
      <c r="C53" t="str">
        <f>IF(B53&gt;4,CONCATENATE(5,"/",B53),"")</f>
        <v/>
      </c>
    </row>
  </sheetData>
  <mergeCells count="3">
    <mergeCell ref="B3:E3"/>
    <mergeCell ref="I3:J3"/>
    <mergeCell ref="A1:K1"/>
  </mergeCells>
  <phoneticPr fontId="1"/>
  <conditionalFormatting sqref="F3">
    <cfRule type="cellIs" dxfId="1" priority="1" operator="equal">
      <formula>0</formula>
    </cfRule>
  </conditionalFormatting>
  <dataValidations count="3">
    <dataValidation type="list" allowBlank="1" showInputMessage="1" showErrorMessage="1" sqref="J6:J25" xr:uid="{D41392D4-DD6B-4CEC-A42C-BC08D569AA72}">
      <formula1>ts_01</formula1>
    </dataValidation>
    <dataValidation type="list" allowBlank="1" showInputMessage="1" showErrorMessage="1" sqref="A6:A25" xr:uid="{4451FCC1-D278-4BA5-A394-00A6D99AB014}">
      <formula1>ms</formula1>
    </dataValidation>
    <dataValidation type="list" allowBlank="1" showInputMessage="1" showErrorMessage="1" sqref="I6:I25" xr:uid="{3D283AC5-1C1A-408A-9A80-CE25CC903B8E}">
      <formula1>sp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5CBAAE-CBE9-4AFF-8068-1649824D85F8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251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64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72</v>
      </c>
      <c r="B40">
        <f>COUNTIF(A$6:A$25,A40)</f>
        <v>0</v>
      </c>
    </row>
    <row r="41" spans="1:12">
      <c r="A41" t="s">
        <v>74</v>
      </c>
      <c r="B41">
        <f t="shared" ref="B41:B45" si="1">COUNTIF(A$6:A$25,A41)</f>
        <v>0</v>
      </c>
    </row>
    <row r="42" spans="1:12">
      <c r="A42" t="s">
        <v>76</v>
      </c>
      <c r="B42">
        <f t="shared" si="1"/>
        <v>0</v>
      </c>
    </row>
    <row r="43" spans="1:12">
      <c r="A43" t="s">
        <v>78</v>
      </c>
      <c r="B43">
        <f t="shared" si="1"/>
        <v>0</v>
      </c>
    </row>
    <row r="44" spans="1:12">
      <c r="A44" t="s">
        <v>80</v>
      </c>
      <c r="B44">
        <f t="shared" si="1"/>
        <v>0</v>
      </c>
    </row>
    <row r="45" spans="1:12">
      <c r="A45" t="s">
        <v>82</v>
      </c>
      <c r="B45">
        <f t="shared" si="1"/>
        <v>0</v>
      </c>
    </row>
    <row r="46" spans="1:12">
      <c r="A46" s="2" t="s">
        <v>142</v>
      </c>
      <c r="B46">
        <f>SUM(B40:B45)</f>
        <v>0</v>
      </c>
    </row>
    <row r="47" spans="1:12">
      <c r="A47" s="2" t="s">
        <v>143</v>
      </c>
      <c r="B47">
        <f>男子ダブルス②!$B$47</f>
        <v>0</v>
      </c>
    </row>
    <row r="48" spans="1:12">
      <c r="A48" s="2" t="s">
        <v>144</v>
      </c>
      <c r="B48">
        <f>男子ダブルス③!$B$48</f>
        <v>0</v>
      </c>
    </row>
    <row r="49" spans="1:4">
      <c r="A49" s="2" t="s">
        <v>145</v>
      </c>
      <c r="B49">
        <f>男子ダブルス④!$B$49</f>
        <v>0</v>
      </c>
    </row>
    <row r="50" spans="1:4">
      <c r="A50" s="2" t="s">
        <v>134</v>
      </c>
      <c r="B50">
        <f>男子ダブルス⑤!$B$50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IF(B53&gt;0,CONCATENATE(1,"/",B53),"")</f>
        <v/>
      </c>
    </row>
  </sheetData>
  <mergeCells count="33">
    <mergeCell ref="A8:A9"/>
    <mergeCell ref="A10:A11"/>
    <mergeCell ref="A12:A13"/>
    <mergeCell ref="A14:A15"/>
    <mergeCell ref="B8:B9"/>
    <mergeCell ref="B10:B11"/>
    <mergeCell ref="B12:B13"/>
    <mergeCell ref="B14:B15"/>
    <mergeCell ref="B16:B17"/>
    <mergeCell ref="I3:J3"/>
    <mergeCell ref="A1:K1"/>
    <mergeCell ref="B3:E3"/>
    <mergeCell ref="A6:A7"/>
    <mergeCell ref="B6:B7"/>
    <mergeCell ref="B20:B21"/>
    <mergeCell ref="B22:B23"/>
    <mergeCell ref="B24:B25"/>
    <mergeCell ref="A16:A17"/>
    <mergeCell ref="A18:A19"/>
    <mergeCell ref="A20:A21"/>
    <mergeCell ref="A22:A23"/>
    <mergeCell ref="A24:A25"/>
    <mergeCell ref="B18:B19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</mergeCells>
  <phoneticPr fontId="2"/>
  <dataValidations xWindow="582" yWindow="450" count="4">
    <dataValidation type="list" allowBlank="1" showInputMessage="1" showErrorMessage="1" sqref="A6:A25" xr:uid="{00000000-0002-0000-0C00-000000000000}">
      <formula1>md</formula1>
    </dataValidation>
    <dataValidation type="list" allowBlank="1" showInputMessage="1" showErrorMessage="1" sqref="I6:I25" xr:uid="{00000000-0002-0000-0C00-000001000000}">
      <formula1>sp</formula1>
    </dataValidation>
    <dataValidation type="list" allowBlank="1" showInputMessage="1" showErrorMessage="1" sqref="J6:J25" xr:uid="{00000000-0002-0000-0C00-000002000000}">
      <formula1>ts_02</formula1>
    </dataValidation>
    <dataValidation type="list" allowBlank="1" showInputMessage="1" showErrorMessage="1" sqref="C6:C25" xr:uid="{3A943CDB-74EB-4F98-8766-8A626DF4289C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251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64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72</v>
      </c>
      <c r="B40">
        <f>COUNTIF(A$6:A$25,A40)</f>
        <v>0</v>
      </c>
    </row>
    <row r="41" spans="1:12">
      <c r="A41" t="s">
        <v>74</v>
      </c>
      <c r="B41">
        <f t="shared" ref="B41:B45" si="1">COUNTIF(A$6:A$25,A41)</f>
        <v>0</v>
      </c>
    </row>
    <row r="42" spans="1:12">
      <c r="A42" t="s">
        <v>76</v>
      </c>
      <c r="B42">
        <f t="shared" si="1"/>
        <v>0</v>
      </c>
    </row>
    <row r="43" spans="1:12">
      <c r="A43" t="s">
        <v>78</v>
      </c>
      <c r="B43">
        <f t="shared" si="1"/>
        <v>0</v>
      </c>
    </row>
    <row r="44" spans="1:12">
      <c r="A44" t="s">
        <v>80</v>
      </c>
      <c r="B44">
        <f t="shared" si="1"/>
        <v>0</v>
      </c>
    </row>
    <row r="45" spans="1:12">
      <c r="A45" t="s">
        <v>82</v>
      </c>
      <c r="B45">
        <f t="shared" si="1"/>
        <v>0</v>
      </c>
    </row>
    <row r="46" spans="1:12">
      <c r="A46" s="2" t="s">
        <v>142</v>
      </c>
      <c r="B46">
        <f>男子ダブルス①!$B$46</f>
        <v>0</v>
      </c>
    </row>
    <row r="47" spans="1:12">
      <c r="A47" s="57" t="s">
        <v>143</v>
      </c>
      <c r="B47" s="58">
        <f>SUM(B40:B45)</f>
        <v>0</v>
      </c>
      <c r="C47" s="58"/>
    </row>
    <row r="48" spans="1:12">
      <c r="A48" s="2" t="s">
        <v>144</v>
      </c>
      <c r="B48">
        <f>男子ダブルス③!$B$48</f>
        <v>0</v>
      </c>
    </row>
    <row r="49" spans="1:4">
      <c r="A49" s="2" t="s">
        <v>145</v>
      </c>
      <c r="B49">
        <f>男子ダブルス④!$B$49</f>
        <v>0</v>
      </c>
    </row>
    <row r="50" spans="1:4">
      <c r="A50" s="2" t="s">
        <v>134</v>
      </c>
      <c r="B50">
        <f>男子ダブルス⑤!$B$50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IF(B53&gt;1,CONCATENATE(2,"/",B53),"")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J6:J25" xr:uid="{9924DDCF-486B-463F-98C9-CD654D0094E0}">
      <formula1>ts_02</formula1>
    </dataValidation>
    <dataValidation type="list" allowBlank="1" showInputMessage="1" showErrorMessage="1" sqref="I6:I25" xr:uid="{6C90EDF6-4202-41EB-80DE-B7FDC87518CD}">
      <formula1>sp</formula1>
    </dataValidation>
    <dataValidation type="list" allowBlank="1" showInputMessage="1" showErrorMessage="1" sqref="A6:A25" xr:uid="{72AD9120-2E6F-4291-A155-A43D0D89B7A5}">
      <formula1>md</formula1>
    </dataValidation>
    <dataValidation type="list" allowBlank="1" showInputMessage="1" showErrorMessage="1" sqref="C6:C25" xr:uid="{65FF599E-A753-4F36-BB52-98A332F05D5B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251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64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72</v>
      </c>
      <c r="B40">
        <f>COUNTIF(A$6:A$25,A40)</f>
        <v>0</v>
      </c>
    </row>
    <row r="41" spans="1:12">
      <c r="A41" t="s">
        <v>74</v>
      </c>
      <c r="B41">
        <f t="shared" ref="B41:B45" si="1">COUNTIF(A$6:A$25,A41)</f>
        <v>0</v>
      </c>
    </row>
    <row r="42" spans="1:12">
      <c r="A42" t="s">
        <v>76</v>
      </c>
      <c r="B42">
        <f t="shared" si="1"/>
        <v>0</v>
      </c>
    </row>
    <row r="43" spans="1:12">
      <c r="A43" t="s">
        <v>78</v>
      </c>
      <c r="B43">
        <f t="shared" si="1"/>
        <v>0</v>
      </c>
    </row>
    <row r="44" spans="1:12">
      <c r="A44" t="s">
        <v>80</v>
      </c>
      <c r="B44">
        <f t="shared" si="1"/>
        <v>0</v>
      </c>
    </row>
    <row r="45" spans="1:12">
      <c r="A45" t="s">
        <v>82</v>
      </c>
      <c r="B45">
        <f t="shared" si="1"/>
        <v>0</v>
      </c>
    </row>
    <row r="46" spans="1:12">
      <c r="A46" s="2" t="s">
        <v>142</v>
      </c>
      <c r="B46">
        <f>男子ダブルス①!$B$46</f>
        <v>0</v>
      </c>
    </row>
    <row r="47" spans="1:12">
      <c r="A47" s="2" t="s">
        <v>143</v>
      </c>
      <c r="B47">
        <f>男子ダブルス②!$B$47</f>
        <v>0</v>
      </c>
    </row>
    <row r="48" spans="1:12">
      <c r="A48" s="57" t="s">
        <v>144</v>
      </c>
      <c r="B48" s="58">
        <f>SUM(B40:B45)</f>
        <v>0</v>
      </c>
      <c r="C48" s="58"/>
    </row>
    <row r="49" spans="1:4">
      <c r="A49" s="2" t="s">
        <v>145</v>
      </c>
      <c r="B49">
        <f>男子ダブルス④!$B$49</f>
        <v>0</v>
      </c>
    </row>
    <row r="50" spans="1:4">
      <c r="A50" s="2" t="s">
        <v>134</v>
      </c>
      <c r="B50">
        <f>男子ダブルス⑤!$B$50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IF(B53&gt;2,CONCATENATE(3,"/",B53),"")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A6:A25" xr:uid="{C4A01897-35F8-4EAB-B878-727D34290A0C}">
      <formula1>md</formula1>
    </dataValidation>
    <dataValidation type="list" allowBlank="1" showInputMessage="1" showErrorMessage="1" sqref="I6:I25" xr:uid="{82493C3A-61BF-4E2B-A0C0-76A8ACB6354E}">
      <formula1>sp</formula1>
    </dataValidation>
    <dataValidation type="list" allowBlank="1" showInputMessage="1" showErrorMessage="1" sqref="J6:J25" xr:uid="{9FD698CB-69FE-4435-9295-AE374D0C72DC}">
      <formula1>ts_02</formula1>
    </dataValidation>
    <dataValidation type="list" allowBlank="1" showInputMessage="1" showErrorMessage="1" sqref="C6:C25" xr:uid="{4B003063-B3FC-4A94-9EA9-B1248ECD20CE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251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64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72</v>
      </c>
      <c r="B40">
        <f>COUNTIF(A$6:A$25,A40)</f>
        <v>0</v>
      </c>
    </row>
    <row r="41" spans="1:12">
      <c r="A41" t="s">
        <v>74</v>
      </c>
      <c r="B41">
        <f t="shared" ref="B41:B45" si="1">COUNTIF(A$6:A$25,A41)</f>
        <v>0</v>
      </c>
    </row>
    <row r="42" spans="1:12">
      <c r="A42" t="s">
        <v>76</v>
      </c>
      <c r="B42">
        <f t="shared" si="1"/>
        <v>0</v>
      </c>
    </row>
    <row r="43" spans="1:12">
      <c r="A43" t="s">
        <v>78</v>
      </c>
      <c r="B43">
        <f t="shared" si="1"/>
        <v>0</v>
      </c>
    </row>
    <row r="44" spans="1:12">
      <c r="A44" t="s">
        <v>80</v>
      </c>
      <c r="B44">
        <f t="shared" si="1"/>
        <v>0</v>
      </c>
    </row>
    <row r="45" spans="1:12">
      <c r="A45" t="s">
        <v>82</v>
      </c>
      <c r="B45">
        <f t="shared" si="1"/>
        <v>0</v>
      </c>
    </row>
    <row r="46" spans="1:12">
      <c r="A46" s="2" t="s">
        <v>142</v>
      </c>
      <c r="B46">
        <f>男子ダブルス①!$B$46</f>
        <v>0</v>
      </c>
    </row>
    <row r="47" spans="1:12">
      <c r="A47" s="2" t="s">
        <v>143</v>
      </c>
      <c r="B47">
        <f>男子ダブルス②!$B$47</f>
        <v>0</v>
      </c>
    </row>
    <row r="48" spans="1:12">
      <c r="A48" s="2" t="s">
        <v>144</v>
      </c>
      <c r="B48">
        <f>男子ダブルス③!$B$48</f>
        <v>0</v>
      </c>
    </row>
    <row r="49" spans="1:4">
      <c r="A49" s="57" t="s">
        <v>145</v>
      </c>
      <c r="B49" s="58">
        <f>SUM(B40:B45)</f>
        <v>0</v>
      </c>
      <c r="C49" s="58"/>
    </row>
    <row r="50" spans="1:4">
      <c r="A50" s="2" t="s">
        <v>134</v>
      </c>
      <c r="B50">
        <f>男子ダブルス⑤!$B$50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IF(B53&gt;3,CONCATENATE(4,"/",B53),"")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J6:J25" xr:uid="{CEAA69E6-F44E-4C9D-BE2B-546DA54E7992}">
      <formula1>ts_02</formula1>
    </dataValidation>
    <dataValidation type="list" allowBlank="1" showInputMessage="1" showErrorMessage="1" sqref="I6:I25" xr:uid="{F1DE5FDD-F084-4730-9D8F-5BB2033A6A4B}">
      <formula1>sp</formula1>
    </dataValidation>
    <dataValidation type="list" allowBlank="1" showInputMessage="1" showErrorMessage="1" sqref="A6:A25" xr:uid="{336AE6CC-C9F6-4AC6-9B10-E52AE262883D}">
      <formula1>md</formula1>
    </dataValidation>
    <dataValidation type="list" allowBlank="1" showInputMessage="1" showErrorMessage="1" sqref="C6:C25" xr:uid="{5CDBE21E-36B9-425E-BFBD-597D6220002C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251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64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72</v>
      </c>
      <c r="B40">
        <f>COUNTIF(A$6:A$25,A40)</f>
        <v>0</v>
      </c>
    </row>
    <row r="41" spans="1:12">
      <c r="A41" t="s">
        <v>74</v>
      </c>
      <c r="B41">
        <f t="shared" ref="B41:B45" si="1">COUNTIF(A$6:A$25,A41)</f>
        <v>0</v>
      </c>
    </row>
    <row r="42" spans="1:12">
      <c r="A42" t="s">
        <v>76</v>
      </c>
      <c r="B42">
        <f t="shared" si="1"/>
        <v>0</v>
      </c>
    </row>
    <row r="43" spans="1:12">
      <c r="A43" t="s">
        <v>78</v>
      </c>
      <c r="B43">
        <f t="shared" si="1"/>
        <v>0</v>
      </c>
    </row>
    <row r="44" spans="1:12">
      <c r="A44" t="s">
        <v>80</v>
      </c>
      <c r="B44">
        <f t="shared" si="1"/>
        <v>0</v>
      </c>
    </row>
    <row r="45" spans="1:12">
      <c r="A45" t="s">
        <v>82</v>
      </c>
      <c r="B45">
        <f t="shared" si="1"/>
        <v>0</v>
      </c>
    </row>
    <row r="46" spans="1:12">
      <c r="A46" s="2" t="s">
        <v>142</v>
      </c>
      <c r="B46">
        <f>男子ダブルス①!$B$46</f>
        <v>0</v>
      </c>
    </row>
    <row r="47" spans="1:12">
      <c r="A47" s="2" t="s">
        <v>143</v>
      </c>
      <c r="B47">
        <f>男子ダブルス②!$B$47</f>
        <v>0</v>
      </c>
    </row>
    <row r="48" spans="1:12">
      <c r="A48" s="2" t="s">
        <v>144</v>
      </c>
      <c r="B48">
        <f>男子ダブルス③!$B$48</f>
        <v>0</v>
      </c>
    </row>
    <row r="49" spans="1:4">
      <c r="A49" s="2" t="s">
        <v>145</v>
      </c>
      <c r="B49">
        <f>男子ダブルス④!$B$49</f>
        <v>0</v>
      </c>
    </row>
    <row r="50" spans="1:4">
      <c r="A50" s="57" t="s">
        <v>172</v>
      </c>
      <c r="B50" s="58">
        <f>SUM(B40:B45)</f>
        <v>0</v>
      </c>
      <c r="C50" s="58"/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IF(B53&gt;4,CONCATENATE(5,"/",B53),"")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A6:A25" xr:uid="{60AD8057-06D9-4375-8BCA-A72DBCBFFC23}">
      <formula1>md</formula1>
    </dataValidation>
    <dataValidation type="list" allowBlank="1" showInputMessage="1" showErrorMessage="1" sqref="I6:I25" xr:uid="{3995A2F9-C340-4573-A645-CE5B2A0CFBCB}">
      <formula1>sp</formula1>
    </dataValidation>
    <dataValidation type="list" allowBlank="1" showInputMessage="1" showErrorMessage="1" sqref="J6:J25" xr:uid="{80373E1B-A2C4-41D3-A13B-2D9904D16CD4}">
      <formula1>ts_02</formula1>
    </dataValidation>
    <dataValidation type="list" allowBlank="1" showInputMessage="1" showErrorMessage="1" sqref="C6:C25" xr:uid="{0EF87DA9-9C9D-4FE8-B133-2F8566E5FE24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252</v>
      </c>
      <c r="C3" s="110"/>
      <c r="D3" s="110"/>
      <c r="E3" s="111"/>
      <c r="F3" s="17" t="str">
        <f>D53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6"/>
      <c r="J38" s="5"/>
      <c r="K38" s="5"/>
      <c r="L38" s="5"/>
    </row>
    <row r="40" spans="1:12">
      <c r="A40" t="s">
        <v>116</v>
      </c>
      <c r="B40">
        <f>COUNTIF(A$6:A$25,A40)</f>
        <v>0</v>
      </c>
    </row>
    <row r="41" spans="1:12">
      <c r="A41" t="s">
        <v>118</v>
      </c>
      <c r="B41">
        <f t="shared" ref="B41:B42" si="1">COUNTIF(A$6:A$25,A41)</f>
        <v>0</v>
      </c>
    </row>
    <row r="42" spans="1:12">
      <c r="A42" t="s">
        <v>120</v>
      </c>
      <c r="B42">
        <f t="shared" si="1"/>
        <v>0</v>
      </c>
    </row>
    <row r="46" spans="1:12">
      <c r="A46" s="2" t="s">
        <v>142</v>
      </c>
      <c r="B46">
        <f>SUM(B40:B45)</f>
        <v>0</v>
      </c>
    </row>
    <row r="47" spans="1:12">
      <c r="A47" s="2" t="s">
        <v>143</v>
      </c>
      <c r="B47">
        <f>女子シングルス②!$B$47</f>
        <v>0</v>
      </c>
    </row>
    <row r="48" spans="1:12">
      <c r="A48" s="2" t="s">
        <v>144</v>
      </c>
      <c r="B48">
        <f>女子シングルス③!$B$48</f>
        <v>0</v>
      </c>
    </row>
    <row r="49" spans="1:4">
      <c r="A49" s="2"/>
    </row>
    <row r="50" spans="1:4">
      <c r="A50" s="2"/>
    </row>
    <row r="52" spans="1:4">
      <c r="B52">
        <f>SUM(B46:B50)</f>
        <v>0</v>
      </c>
    </row>
    <row r="53" spans="1:4">
      <c r="A53" s="2"/>
      <c r="B53">
        <f>ROUNDUP(B52/20,0)</f>
        <v>0</v>
      </c>
      <c r="D53" t="str">
        <f>IF(B53&gt;0,CONCATENATE(1,"/",B53),"")</f>
        <v/>
      </c>
    </row>
  </sheetData>
  <mergeCells count="3">
    <mergeCell ref="A1:K1"/>
    <mergeCell ref="B3:E3"/>
    <mergeCell ref="I3:J3"/>
  </mergeCells>
  <phoneticPr fontId="2"/>
  <dataValidations count="3">
    <dataValidation type="list" allowBlank="1" showInputMessage="1" showErrorMessage="1" sqref="I6:I25" xr:uid="{A8B0CFA4-A1D4-4799-8683-F0E6EF1A93D5}">
      <formula1>sp</formula1>
    </dataValidation>
    <dataValidation type="list" allowBlank="1" showInputMessage="1" showErrorMessage="1" sqref="A6:A25" xr:uid="{00000000-0002-0000-1100-000001000000}">
      <formula1>ws</formula1>
    </dataValidation>
    <dataValidation type="list" allowBlank="1" showInputMessage="1" showErrorMessage="1" sqref="J6:J25" xr:uid="{3D91ED31-FC09-4C26-BAC4-F8B807CBF44F}">
      <formula1>ts_03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4300DB-78D9-43F3-9E66-0CFD89EA91C8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252</v>
      </c>
      <c r="C3" s="110"/>
      <c r="D3" s="110"/>
      <c r="E3" s="111"/>
      <c r="F3" s="17" t="str">
        <f>D53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6"/>
      <c r="J38" s="5"/>
      <c r="K38" s="5"/>
      <c r="L38" s="5"/>
    </row>
    <row r="40" spans="1:12">
      <c r="A40" t="s">
        <v>116</v>
      </c>
      <c r="B40">
        <f>COUNTIF(A$6:A$25,A40)</f>
        <v>0</v>
      </c>
    </row>
    <row r="41" spans="1:12">
      <c r="A41" t="s">
        <v>118</v>
      </c>
      <c r="B41">
        <f t="shared" ref="B41:B42" si="1">COUNTIF(A$6:A$25,A41)</f>
        <v>0</v>
      </c>
    </row>
    <row r="42" spans="1:12">
      <c r="A42" t="s">
        <v>120</v>
      </c>
      <c r="B42">
        <f t="shared" si="1"/>
        <v>0</v>
      </c>
    </row>
    <row r="46" spans="1:12">
      <c r="A46" s="2" t="s">
        <v>142</v>
      </c>
      <c r="B46">
        <f>女子シングルス①!$B$46</f>
        <v>0</v>
      </c>
    </row>
    <row r="47" spans="1:12">
      <c r="A47" s="59" t="s">
        <v>143</v>
      </c>
      <c r="B47" s="1">
        <f>SUM(B40:B43)</f>
        <v>0</v>
      </c>
      <c r="C47" s="1"/>
    </row>
    <row r="48" spans="1:12">
      <c r="A48" s="2" t="s">
        <v>144</v>
      </c>
      <c r="B48">
        <f>女子シングルス③!$B$48</f>
        <v>0</v>
      </c>
    </row>
    <row r="49" spans="1:4">
      <c r="A49" s="2"/>
    </row>
    <row r="50" spans="1:4">
      <c r="A50" s="2"/>
    </row>
    <row r="52" spans="1:4">
      <c r="B52">
        <f>SUM(B46:B50)</f>
        <v>0</v>
      </c>
    </row>
    <row r="53" spans="1:4">
      <c r="A53" s="2"/>
      <c r="B53">
        <f>ROUNDUP(B52/20,0)</f>
        <v>0</v>
      </c>
      <c r="D53" t="str">
        <f>IF(B53&gt;1,CONCATENATE(2,"/",B53),"")</f>
        <v/>
      </c>
    </row>
  </sheetData>
  <mergeCells count="3">
    <mergeCell ref="A1:K1"/>
    <mergeCell ref="B3:E3"/>
    <mergeCell ref="I3:J3"/>
  </mergeCells>
  <phoneticPr fontId="2"/>
  <dataValidations count="3">
    <dataValidation type="list" allowBlank="1" showInputMessage="1" showErrorMessage="1" sqref="A6:A25" xr:uid="{B8AC526A-2A96-478A-B079-4D6B1E2640B5}">
      <formula1>ws</formula1>
    </dataValidation>
    <dataValidation type="list" allowBlank="1" showInputMessage="1" showErrorMessage="1" sqref="I6:I25" xr:uid="{753624D7-B8B4-4B67-880C-0973E3C16190}">
      <formula1>sp</formula1>
    </dataValidation>
    <dataValidation type="list" allowBlank="1" showInputMessage="1" showErrorMessage="1" sqref="J6:J25" xr:uid="{178F53A3-B9C4-4A10-98E8-21D059C36406}">
      <formula1>ts_03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E0AA05-8FA9-42D6-9861-540FCC40D888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M10"/>
  <sheetViews>
    <sheetView showGridLines="0" workbookViewId="0">
      <selection activeCell="G6" sqref="G6"/>
    </sheetView>
  </sheetViews>
  <sheetFormatPr defaultRowHeight="18.75"/>
  <cols>
    <col min="2" max="2" width="23.88671875" bestFit="1" customWidth="1"/>
    <col min="5" max="5" width="9.44140625" customWidth="1"/>
    <col min="6" max="6" width="4.77734375" customWidth="1"/>
    <col min="7" max="7" width="9.77734375" customWidth="1"/>
    <col min="8" max="8" width="5.88671875" customWidth="1"/>
    <col min="10" max="10" width="7.44140625" customWidth="1"/>
    <col min="12" max="12" width="14.44140625" customWidth="1"/>
    <col min="13" max="13" width="6.77734375" customWidth="1"/>
  </cols>
  <sheetData>
    <row r="1" spans="1:13" ht="17.45" customHeight="1" thickBot="1">
      <c r="A1" s="19" t="s">
        <v>50</v>
      </c>
      <c r="B1" s="42"/>
    </row>
    <row r="2" spans="1:13" ht="17.45" customHeight="1" thickBot="1">
      <c r="A2" s="19" t="s">
        <v>39</v>
      </c>
      <c r="B2" s="43"/>
      <c r="E2" t="s">
        <v>40</v>
      </c>
      <c r="I2" t="s">
        <v>41</v>
      </c>
    </row>
    <row r="3" spans="1:13" ht="17.45" customHeight="1">
      <c r="A3" s="4" t="s">
        <v>14</v>
      </c>
      <c r="B3" s="20" t="e">
        <f>VLOOKUP(B$2,ken,2,FALSE)</f>
        <v>#N/A</v>
      </c>
      <c r="E3" s="91" t="str">
        <f>IF(B1="","令和　年　月　日",B1)</f>
        <v>令和　年　月　日</v>
      </c>
      <c r="F3" s="92"/>
      <c r="G3" s="92"/>
      <c r="I3" t="s">
        <v>42</v>
      </c>
    </row>
    <row r="4" spans="1:13" ht="17.45" customHeight="1">
      <c r="A4" s="4" t="s">
        <v>15</v>
      </c>
      <c r="B4" s="4" t="e">
        <f>VLOOKUP(B$2,ken,3,FALSE)</f>
        <v>#N/A</v>
      </c>
    </row>
    <row r="5" spans="1:13" ht="18" customHeight="1">
      <c r="A5" s="4" t="s">
        <v>38</v>
      </c>
      <c r="B5" s="4" t="e">
        <f>VLOOKUP(B$2,ken,4,FALSE)</f>
        <v>#N/A</v>
      </c>
      <c r="F5" t="s">
        <v>43</v>
      </c>
      <c r="H5" s="60" t="e">
        <f>B3</f>
        <v>#N/A</v>
      </c>
      <c r="I5" s="61" t="s">
        <v>44</v>
      </c>
      <c r="J5" s="21"/>
      <c r="K5" s="38" t="s">
        <v>68</v>
      </c>
      <c r="L5" s="39" t="e">
        <f>B4</f>
        <v>#N/A</v>
      </c>
      <c r="M5" s="21" t="s">
        <v>49</v>
      </c>
    </row>
    <row r="6" spans="1:13" ht="25.9" customHeight="1">
      <c r="A6" s="4"/>
      <c r="B6" s="4" t="e">
        <f>VLOOKUP(B$2,ken,5,FALSE)</f>
        <v>#N/A</v>
      </c>
      <c r="F6" s="23" t="s">
        <v>45</v>
      </c>
      <c r="G6" s="23"/>
      <c r="H6" s="23"/>
      <c r="I6" s="23"/>
      <c r="L6" s="3"/>
    </row>
    <row r="7" spans="1:13" ht="17.45" customHeight="1">
      <c r="A7" s="4"/>
      <c r="B7" s="4" t="e">
        <f>VLOOKUP(B$2,ken,6,FALSE)</f>
        <v>#N/A</v>
      </c>
      <c r="F7" s="22" t="s">
        <v>46</v>
      </c>
      <c r="G7" s="21" t="e">
        <f>B5</f>
        <v>#N/A</v>
      </c>
      <c r="H7" s="22" t="s">
        <v>47</v>
      </c>
      <c r="I7" s="21" t="e">
        <f>B7</f>
        <v>#N/A</v>
      </c>
      <c r="J7" s="21"/>
      <c r="L7" s="3"/>
    </row>
    <row r="8" spans="1:13" ht="18.600000000000001" customHeight="1">
      <c r="A8" s="4"/>
      <c r="B8" s="4" t="e">
        <f>VLOOKUP(B$2,ken,7,FALSE)</f>
        <v>#N/A</v>
      </c>
      <c r="F8" s="22" t="s">
        <v>48</v>
      </c>
      <c r="G8" s="21" t="e">
        <f>B6</f>
        <v>#N/A</v>
      </c>
      <c r="H8" s="21"/>
      <c r="I8" s="21"/>
      <c r="J8" s="21"/>
      <c r="K8" s="38" t="s">
        <v>6</v>
      </c>
      <c r="L8" s="39" t="e">
        <f>B8</f>
        <v>#N/A</v>
      </c>
      <c r="M8" s="21" t="s">
        <v>49</v>
      </c>
    </row>
    <row r="9" spans="1:13" ht="14.45" customHeight="1">
      <c r="A9" s="8"/>
      <c r="B9" s="8"/>
    </row>
    <row r="10" spans="1:13" ht="24.6" customHeight="1"/>
  </sheetData>
  <mergeCells count="1"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252</v>
      </c>
      <c r="C3" s="110"/>
      <c r="D3" s="110"/>
      <c r="E3" s="111"/>
      <c r="F3" s="17" t="str">
        <f>D53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6"/>
      <c r="J38" s="5"/>
      <c r="K38" s="5"/>
      <c r="L38" s="5"/>
    </row>
    <row r="40" spans="1:12">
      <c r="A40" t="s">
        <v>116</v>
      </c>
      <c r="B40">
        <f>COUNTIF(A$6:A$25,A40)</f>
        <v>0</v>
      </c>
    </row>
    <row r="41" spans="1:12">
      <c r="A41" t="s">
        <v>118</v>
      </c>
      <c r="B41">
        <f t="shared" ref="B41:B42" si="1">COUNTIF(A$6:A$25,A41)</f>
        <v>0</v>
      </c>
    </row>
    <row r="42" spans="1:12">
      <c r="A42" t="s">
        <v>120</v>
      </c>
      <c r="B42">
        <f t="shared" si="1"/>
        <v>0</v>
      </c>
    </row>
    <row r="46" spans="1:12">
      <c r="A46" s="2" t="s">
        <v>142</v>
      </c>
      <c r="B46">
        <f>女子シングルス①!$B$46</f>
        <v>0</v>
      </c>
    </row>
    <row r="47" spans="1:12">
      <c r="A47" s="2" t="s">
        <v>143</v>
      </c>
      <c r="B47">
        <f>女子シングルス②!$B$47</f>
        <v>0</v>
      </c>
    </row>
    <row r="48" spans="1:12">
      <c r="A48" s="59" t="s">
        <v>144</v>
      </c>
      <c r="B48" s="1">
        <f>SUM(B40:B43)</f>
        <v>0</v>
      </c>
      <c r="C48" s="1"/>
    </row>
    <row r="49" spans="1:4">
      <c r="A49" s="2"/>
    </row>
    <row r="50" spans="1:4">
      <c r="A50" s="2"/>
    </row>
    <row r="52" spans="1:4">
      <c r="B52">
        <f>SUM(B46:B50)</f>
        <v>0</v>
      </c>
    </row>
    <row r="53" spans="1:4">
      <c r="A53" s="2"/>
      <c r="B53">
        <f>ROUNDUP(B52/20,0)</f>
        <v>0</v>
      </c>
      <c r="D53" t="str">
        <f>IF(B53&gt;2,CONCATENATE(3,"/",B53),"")</f>
        <v/>
      </c>
    </row>
  </sheetData>
  <mergeCells count="3">
    <mergeCell ref="A1:K1"/>
    <mergeCell ref="B3:E3"/>
    <mergeCell ref="I3:J3"/>
  </mergeCells>
  <phoneticPr fontId="2"/>
  <dataValidations count="3">
    <dataValidation type="list" allowBlank="1" showInputMessage="1" showErrorMessage="1" sqref="I6:I25" xr:uid="{88416691-47AF-4CF7-B0D0-B33A8FAE4390}">
      <formula1>sp</formula1>
    </dataValidation>
    <dataValidation type="list" allowBlank="1" showInputMessage="1" showErrorMessage="1" sqref="A6:A25" xr:uid="{BE510507-A903-40C3-B907-200B42CA37AC}">
      <formula1>ws</formula1>
    </dataValidation>
    <dataValidation type="list" allowBlank="1" showInputMessage="1" showErrorMessage="1" sqref="J6:J25" xr:uid="{F330CC74-5E97-4B0F-B843-C7A66D57E26C}">
      <formula1>ts_03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A6723E-B48C-4504-9040-679F54EC21BF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253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86</v>
      </c>
      <c r="B40">
        <f>COUNTIF(A$6:A$25,A40)</f>
        <v>0</v>
      </c>
    </row>
    <row r="41" spans="1:12">
      <c r="A41" t="s">
        <v>84</v>
      </c>
      <c r="B41">
        <f t="shared" ref="B41:B45" si="1">COUNTIF(A$6:A$25,A41)</f>
        <v>0</v>
      </c>
    </row>
    <row r="42" spans="1:12">
      <c r="A42" t="s">
        <v>88</v>
      </c>
      <c r="B42">
        <f t="shared" si="1"/>
        <v>0</v>
      </c>
    </row>
    <row r="43" spans="1:12">
      <c r="A43" t="s">
        <v>90</v>
      </c>
      <c r="B43">
        <f t="shared" si="1"/>
        <v>0</v>
      </c>
    </row>
    <row r="44" spans="1:12">
      <c r="A44" t="s">
        <v>92</v>
      </c>
      <c r="B44">
        <f t="shared" si="1"/>
        <v>0</v>
      </c>
    </row>
    <row r="45" spans="1:12">
      <c r="A45" t="s">
        <v>94</v>
      </c>
      <c r="B45">
        <f t="shared" si="1"/>
        <v>0</v>
      </c>
    </row>
    <row r="46" spans="1:12">
      <c r="A46" s="2" t="s">
        <v>142</v>
      </c>
      <c r="B46">
        <f>SUM(B40:B45)</f>
        <v>0</v>
      </c>
    </row>
    <row r="47" spans="1:12">
      <c r="A47" s="2" t="s">
        <v>143</v>
      </c>
      <c r="B47">
        <f>女子ダブルス②!$B$47</f>
        <v>0</v>
      </c>
    </row>
    <row r="48" spans="1:12">
      <c r="A48" s="2" t="s">
        <v>144</v>
      </c>
      <c r="B48">
        <f>女子ダブルス③!$B$48</f>
        <v>0</v>
      </c>
    </row>
    <row r="49" spans="1:4">
      <c r="A49" s="2" t="s">
        <v>145</v>
      </c>
      <c r="B49">
        <f>女子ダブルス④!$B$49</f>
        <v>0</v>
      </c>
    </row>
    <row r="50" spans="1:4">
      <c r="A50" s="2" t="s">
        <v>134</v>
      </c>
      <c r="B50">
        <f>女子ダブルス⑤!$B$50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IF(B53&gt;0,CONCATENATE(1,"/",B53),"")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I6:I25" xr:uid="{A87CC920-A167-4E64-9CB2-4B4DB99DC87B}">
      <formula1>sp</formula1>
    </dataValidation>
    <dataValidation type="list" allowBlank="1" showInputMessage="1" showErrorMessage="1" sqref="A6:A25" xr:uid="{00000000-0002-0000-1400-000002000000}">
      <formula1>wd</formula1>
    </dataValidation>
    <dataValidation type="list" allowBlank="1" showInputMessage="1" showErrorMessage="1" sqref="J6:J25" xr:uid="{E22DE76A-3A9F-4539-8F7C-E66B9EB47032}">
      <formula1>ts_04</formula1>
    </dataValidation>
    <dataValidation type="list" allowBlank="1" showInputMessage="1" showErrorMessage="1" sqref="C8:C25 C6:C7" xr:uid="{E1008ED7-3C11-442F-BFD8-3CE1B7166296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253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2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2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2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2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2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2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2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2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2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2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  <c r="L26">
        <f>M10</f>
        <v>0</v>
      </c>
    </row>
    <row r="27" spans="1:12">
      <c r="A27" s="11"/>
      <c r="K27" s="12"/>
    </row>
    <row r="28" spans="1:12">
      <c r="A28" s="11"/>
      <c r="K28" s="12"/>
    </row>
    <row r="29" spans="1:12">
      <c r="A29" s="11"/>
      <c r="K29" s="12"/>
    </row>
    <row r="30" spans="1:12">
      <c r="A30" s="11"/>
      <c r="K30" s="12"/>
    </row>
    <row r="31" spans="1:12">
      <c r="A31" s="11"/>
      <c r="K31" s="12"/>
    </row>
    <row r="32" spans="1:12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86</v>
      </c>
      <c r="B40">
        <f>COUNTIF(A$6:A$25,A40)</f>
        <v>0</v>
      </c>
    </row>
    <row r="41" spans="1:12">
      <c r="A41" t="s">
        <v>84</v>
      </c>
      <c r="B41">
        <f t="shared" ref="B41:B45" si="1">COUNTIF(A$6:A$25,A41)</f>
        <v>0</v>
      </c>
    </row>
    <row r="42" spans="1:12">
      <c r="A42" t="s">
        <v>88</v>
      </c>
      <c r="B42">
        <f t="shared" si="1"/>
        <v>0</v>
      </c>
    </row>
    <row r="43" spans="1:12">
      <c r="A43" t="s">
        <v>90</v>
      </c>
      <c r="B43">
        <f t="shared" si="1"/>
        <v>0</v>
      </c>
    </row>
    <row r="44" spans="1:12">
      <c r="A44" t="s">
        <v>92</v>
      </c>
      <c r="B44">
        <f t="shared" si="1"/>
        <v>0</v>
      </c>
    </row>
    <row r="45" spans="1:12">
      <c r="A45" t="s">
        <v>94</v>
      </c>
      <c r="B45">
        <f t="shared" si="1"/>
        <v>0</v>
      </c>
    </row>
    <row r="46" spans="1:12">
      <c r="A46" s="2" t="s">
        <v>142</v>
      </c>
      <c r="B46">
        <f>女子ダブルス①!$B$46</f>
        <v>0</v>
      </c>
    </row>
    <row r="47" spans="1:12">
      <c r="A47" s="59" t="s">
        <v>143</v>
      </c>
      <c r="B47" s="1">
        <f>SUM(B40:B45)</f>
        <v>0</v>
      </c>
      <c r="C47" s="1"/>
    </row>
    <row r="48" spans="1:12">
      <c r="A48" s="2" t="s">
        <v>144</v>
      </c>
      <c r="B48">
        <f>女子ダブルス③!$B$48</f>
        <v>0</v>
      </c>
    </row>
    <row r="49" spans="1:4">
      <c r="A49" s="2" t="s">
        <v>145</v>
      </c>
      <c r="B49">
        <f>女子ダブルス④!$B$49</f>
        <v>0</v>
      </c>
    </row>
    <row r="50" spans="1:4">
      <c r="A50" s="2" t="s">
        <v>134</v>
      </c>
      <c r="B50">
        <f>女子ダブルス⑤!$B$50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IF(B53&gt;1,CONCATENATE(2,"/",B53),"")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conditionalFormatting sqref="L26">
    <cfRule type="cellIs" dxfId="0" priority="1" operator="equal">
      <formula>0</formula>
    </cfRule>
  </conditionalFormatting>
  <dataValidations count="4">
    <dataValidation type="list" allowBlank="1" showInputMessage="1" showErrorMessage="1" sqref="A6:A25" xr:uid="{F8FC848D-F845-468F-88BA-E5B8056A4969}">
      <formula1>wd</formula1>
    </dataValidation>
    <dataValidation type="list" allowBlank="1" showInputMessage="1" showErrorMessage="1" sqref="I6:I25" xr:uid="{1DBA7CE3-E2D0-42B1-BC66-296C49F3D55F}">
      <formula1>sp</formula1>
    </dataValidation>
    <dataValidation type="list" allowBlank="1" showInputMessage="1" showErrorMessage="1" sqref="J6:J25" xr:uid="{8999A370-65A3-4C19-9CAB-E0C678D45814}">
      <formula1>ts_04</formula1>
    </dataValidation>
    <dataValidation type="list" allowBlank="1" showInputMessage="1" showErrorMessage="1" sqref="C8:C25 C6:C7" xr:uid="{4F0A959B-1E21-4C5F-903D-550A88FC28E2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53"/>
  <sheetViews>
    <sheetView view="pageBreakPreview" zoomScaleNormal="100" zoomScaleSheetLayoutView="100" workbookViewId="0">
      <selection activeCell="A5" sqref="A5:K5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253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86</v>
      </c>
      <c r="B40">
        <f>COUNTIF(A$6:A$25,A40)</f>
        <v>0</v>
      </c>
    </row>
    <row r="41" spans="1:12">
      <c r="A41" t="s">
        <v>84</v>
      </c>
      <c r="B41">
        <f t="shared" ref="B41:B45" si="1">COUNTIF(A$6:A$25,A41)</f>
        <v>0</v>
      </c>
    </row>
    <row r="42" spans="1:12">
      <c r="A42" t="s">
        <v>88</v>
      </c>
      <c r="B42">
        <f t="shared" si="1"/>
        <v>0</v>
      </c>
    </row>
    <row r="43" spans="1:12">
      <c r="A43" t="s">
        <v>90</v>
      </c>
      <c r="B43">
        <f t="shared" si="1"/>
        <v>0</v>
      </c>
    </row>
    <row r="44" spans="1:12">
      <c r="A44" t="s">
        <v>92</v>
      </c>
      <c r="B44">
        <f t="shared" si="1"/>
        <v>0</v>
      </c>
    </row>
    <row r="45" spans="1:12">
      <c r="A45" t="s">
        <v>94</v>
      </c>
      <c r="B45">
        <f t="shared" si="1"/>
        <v>0</v>
      </c>
    </row>
    <row r="46" spans="1:12">
      <c r="A46" s="2" t="s">
        <v>142</v>
      </c>
      <c r="B46">
        <f>女子ダブルス①!$B$46</f>
        <v>0</v>
      </c>
    </row>
    <row r="47" spans="1:12">
      <c r="A47" s="2" t="s">
        <v>143</v>
      </c>
      <c r="B47">
        <f>女子ダブルス②!$B$47</f>
        <v>0</v>
      </c>
    </row>
    <row r="48" spans="1:12">
      <c r="A48" s="59" t="s">
        <v>144</v>
      </c>
      <c r="B48" s="1">
        <f>SUM(B40:B45)</f>
        <v>0</v>
      </c>
      <c r="C48" s="1"/>
    </row>
    <row r="49" spans="1:4">
      <c r="A49" s="2" t="s">
        <v>145</v>
      </c>
      <c r="B49">
        <f>女子ダブルス④!$B$49</f>
        <v>0</v>
      </c>
    </row>
    <row r="50" spans="1:4">
      <c r="A50" s="2" t="s">
        <v>134</v>
      </c>
      <c r="B50">
        <f>女子ダブルス⑤!$B$50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IF(B53&gt;2,CONCATENATE(3,"/",B53),"")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I6:I25" xr:uid="{7C1F8FF0-6852-4236-B380-17D6CA869F7F}">
      <formula1>sp</formula1>
    </dataValidation>
    <dataValidation type="list" allowBlank="1" showInputMessage="1" showErrorMessage="1" sqref="A6:A25" xr:uid="{BE07A2D8-B45F-4BEB-8025-AFF860486D66}">
      <formula1>wd</formula1>
    </dataValidation>
    <dataValidation type="list" allowBlank="1" showInputMessage="1" showErrorMessage="1" sqref="J6:J25" xr:uid="{7C277003-B9F4-45D7-AA2F-7BBFEBF353F7}">
      <formula1>ts_04</formula1>
    </dataValidation>
    <dataValidation type="list" allowBlank="1" showInputMessage="1" showErrorMessage="1" sqref="C6:C25" xr:uid="{A76CC808-B42D-49FE-BC08-DBB0DB252846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253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86</v>
      </c>
      <c r="B40">
        <f>COUNTIF(A$6:A$25,A40)</f>
        <v>0</v>
      </c>
    </row>
    <row r="41" spans="1:12">
      <c r="A41" t="s">
        <v>84</v>
      </c>
      <c r="B41">
        <f t="shared" ref="B41:B45" si="1">COUNTIF(A$6:A$25,A41)</f>
        <v>0</v>
      </c>
    </row>
    <row r="42" spans="1:12">
      <c r="A42" t="s">
        <v>88</v>
      </c>
      <c r="B42">
        <f t="shared" si="1"/>
        <v>0</v>
      </c>
    </row>
    <row r="43" spans="1:12">
      <c r="A43" t="s">
        <v>90</v>
      </c>
      <c r="B43">
        <f t="shared" si="1"/>
        <v>0</v>
      </c>
    </row>
    <row r="44" spans="1:12">
      <c r="A44" t="s">
        <v>92</v>
      </c>
      <c r="B44">
        <f t="shared" si="1"/>
        <v>0</v>
      </c>
    </row>
    <row r="45" spans="1:12">
      <c r="A45" t="s">
        <v>94</v>
      </c>
      <c r="B45">
        <f t="shared" si="1"/>
        <v>0</v>
      </c>
    </row>
    <row r="46" spans="1:12">
      <c r="A46" s="2" t="s">
        <v>142</v>
      </c>
      <c r="B46">
        <f>女子ダブルス①!$B$46</f>
        <v>0</v>
      </c>
    </row>
    <row r="47" spans="1:12">
      <c r="A47" s="2" t="s">
        <v>143</v>
      </c>
      <c r="B47">
        <f>女子ダブルス②!$B$47</f>
        <v>0</v>
      </c>
    </row>
    <row r="48" spans="1:12">
      <c r="A48" s="2" t="s">
        <v>144</v>
      </c>
      <c r="B48">
        <f>女子ダブルス③!$B$48</f>
        <v>0</v>
      </c>
    </row>
    <row r="49" spans="1:4">
      <c r="A49" s="59" t="s">
        <v>145</v>
      </c>
      <c r="B49" s="1">
        <f>SUM(B40:B45)</f>
        <v>0</v>
      </c>
      <c r="C49" s="1"/>
    </row>
    <row r="50" spans="1:4">
      <c r="A50" s="2" t="s">
        <v>134</v>
      </c>
      <c r="B50">
        <f>女子ダブルス⑤!$B$50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IF(B53&gt;3,CONCATENATE(4,"/",B53),"")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A6:A25" xr:uid="{B7CD7EBA-91B6-4F53-A989-9E7045F7D99C}">
      <formula1>wd</formula1>
    </dataValidation>
    <dataValidation type="list" allowBlank="1" showInputMessage="1" showErrorMessage="1" sqref="I6:I25" xr:uid="{D5F65431-ACF8-4812-A0EF-CF45B32FFD58}">
      <formula1>sp</formula1>
    </dataValidation>
    <dataValidation type="list" allowBlank="1" showInputMessage="1" showErrorMessage="1" sqref="J6:J25" xr:uid="{2D1C8FE8-363A-47B6-BEC9-9AD1CAFE82DA}">
      <formula1>ts_04</formula1>
    </dataValidation>
    <dataValidation type="list" allowBlank="1" showInputMessage="1" showErrorMessage="1" sqref="C6:C25" xr:uid="{B0652B25-C435-4AC1-8DEF-66021BD35A3C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253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86</v>
      </c>
      <c r="B40">
        <f>COUNTIF(A$6:A$25,A40)</f>
        <v>0</v>
      </c>
    </row>
    <row r="41" spans="1:12">
      <c r="A41" t="s">
        <v>84</v>
      </c>
      <c r="B41">
        <f t="shared" ref="B41:B45" si="1">COUNTIF(A$6:A$25,A41)</f>
        <v>0</v>
      </c>
    </row>
    <row r="42" spans="1:12">
      <c r="A42" t="s">
        <v>88</v>
      </c>
      <c r="B42">
        <f t="shared" si="1"/>
        <v>0</v>
      </c>
    </row>
    <row r="43" spans="1:12">
      <c r="A43" t="s">
        <v>90</v>
      </c>
      <c r="B43">
        <f t="shared" si="1"/>
        <v>0</v>
      </c>
    </row>
    <row r="44" spans="1:12">
      <c r="A44" t="s">
        <v>92</v>
      </c>
      <c r="B44">
        <f t="shared" si="1"/>
        <v>0</v>
      </c>
    </row>
    <row r="45" spans="1:12">
      <c r="A45" t="s">
        <v>94</v>
      </c>
      <c r="B45">
        <f t="shared" si="1"/>
        <v>0</v>
      </c>
    </row>
    <row r="46" spans="1:12">
      <c r="A46" s="2" t="s">
        <v>142</v>
      </c>
      <c r="B46">
        <f>女子ダブルス①!$B$46</f>
        <v>0</v>
      </c>
    </row>
    <row r="47" spans="1:12">
      <c r="A47" s="2" t="s">
        <v>143</v>
      </c>
      <c r="B47">
        <f>女子ダブルス②!$B$47</f>
        <v>0</v>
      </c>
    </row>
    <row r="48" spans="1:12">
      <c r="A48" s="2" t="s">
        <v>144</v>
      </c>
      <c r="B48">
        <f>女子ダブルス③!$B$48</f>
        <v>0</v>
      </c>
    </row>
    <row r="49" spans="1:4">
      <c r="A49" s="2" t="s">
        <v>145</v>
      </c>
      <c r="B49">
        <f>女子ダブルス④!$B$49</f>
        <v>0</v>
      </c>
    </row>
    <row r="50" spans="1:4">
      <c r="A50" s="59" t="s">
        <v>172</v>
      </c>
      <c r="B50" s="1">
        <f>SUM(B40:B45)</f>
        <v>0</v>
      </c>
      <c r="C50" s="1"/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IF(B53&gt;4,CONCATENATE(5,"/",B53),"")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4">
    <dataValidation type="list" allowBlank="1" showInputMessage="1" showErrorMessage="1" sqref="I6:I25" xr:uid="{E28799C1-9148-4C11-984C-BB6CF541F9A6}">
      <formula1>sp</formula1>
    </dataValidation>
    <dataValidation type="list" allowBlank="1" showInputMessage="1" showErrorMessage="1" sqref="A6:A25" xr:uid="{311168C9-27AE-4C8D-A932-E19E97382D69}">
      <formula1>wd</formula1>
    </dataValidation>
    <dataValidation type="list" allowBlank="1" showInputMessage="1" showErrorMessage="1" sqref="J6:J25" xr:uid="{161B96A4-48A3-426C-B00B-69ACB631988F}">
      <formula1>ts_04</formula1>
    </dataValidation>
    <dataValidation type="list" allowBlank="1" showInputMessage="1" showErrorMessage="1" sqref="C6:C25" xr:uid="{234CB528-DFEF-4999-9932-1E0B0357264B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254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108</v>
      </c>
      <c r="B40">
        <f>COUNTIF(A$6:A$25,A40)</f>
        <v>0</v>
      </c>
    </row>
    <row r="41" spans="1:12">
      <c r="A41" t="s">
        <v>110</v>
      </c>
      <c r="B41">
        <f t="shared" ref="B41:B44" si="1">COUNTIF(A$6:A$25,A41)</f>
        <v>0</v>
      </c>
    </row>
    <row r="42" spans="1:12">
      <c r="A42" t="s">
        <v>112</v>
      </c>
      <c r="B42">
        <f t="shared" si="1"/>
        <v>0</v>
      </c>
    </row>
    <row r="43" spans="1:12">
      <c r="A43" t="s">
        <v>114</v>
      </c>
      <c r="B43">
        <f t="shared" si="1"/>
        <v>0</v>
      </c>
    </row>
    <row r="44" spans="1:12">
      <c r="A44" t="s">
        <v>122</v>
      </c>
      <c r="B44">
        <f t="shared" si="1"/>
        <v>0</v>
      </c>
    </row>
    <row r="46" spans="1:12">
      <c r="A46" s="2" t="s">
        <v>142</v>
      </c>
      <c r="B46">
        <f>SUM(B40:B45)</f>
        <v>0</v>
      </c>
    </row>
    <row r="47" spans="1:12">
      <c r="A47" s="2" t="s">
        <v>143</v>
      </c>
      <c r="B47">
        <f>混合ダブルス②!$B$47</f>
        <v>0</v>
      </c>
    </row>
    <row r="48" spans="1:12">
      <c r="A48" s="2" t="s">
        <v>144</v>
      </c>
      <c r="B48">
        <f>混合ダブルス③!$B$48</f>
        <v>0</v>
      </c>
    </row>
    <row r="49" spans="1:4">
      <c r="A49" s="2" t="s">
        <v>145</v>
      </c>
      <c r="B49">
        <f>混合ダブルス④!$B$49</f>
        <v>0</v>
      </c>
    </row>
    <row r="50" spans="1:4">
      <c r="A50" s="2" t="s">
        <v>134</v>
      </c>
      <c r="B50">
        <f>混合ダブルス⑤!$B$50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IF(B53&gt;0,CONCATENATE(1,"/",B53),"")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5">
    <dataValidation type="list" allowBlank="1" showInputMessage="1" showErrorMessage="1" sqref="I6:I25" xr:uid="{D9A45F38-B4F2-40E6-B71D-37F74257BF1D}">
      <formula1>sp</formula1>
    </dataValidation>
    <dataValidation type="list" allowBlank="1" showInputMessage="1" showErrorMessage="1" sqref="A6:A25" xr:uid="{64D9B3F5-E254-4609-97F4-280F1A483315}">
      <formula1>xd</formula1>
    </dataValidation>
    <dataValidation type="list" allowBlank="1" showInputMessage="1" showErrorMessage="1" sqref="J6 J8 J10 J12 J14 J16 J18 J20 J22 J24" xr:uid="{6C30F766-3001-4CB8-98D2-403F34522036}">
      <formula1>ts_05</formula1>
    </dataValidation>
    <dataValidation type="list" allowBlank="1" showInputMessage="1" showErrorMessage="1" sqref="J7 J9 J11 J13 J15 J17 J19 J21 J23 J25" xr:uid="{0FA02A42-452B-41BD-9DEA-96420876F26E}">
      <formula1>ts_06</formula1>
    </dataValidation>
    <dataValidation type="list" allowBlank="1" showInputMessage="1" showErrorMessage="1" sqref="C6:C25" xr:uid="{22C32B93-65DC-4369-9A4B-EA3D294F1C73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254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108</v>
      </c>
      <c r="B40">
        <f>COUNTIF(A$6:A$25,A40)</f>
        <v>0</v>
      </c>
    </row>
    <row r="41" spans="1:12">
      <c r="A41" t="s">
        <v>110</v>
      </c>
      <c r="B41">
        <f t="shared" ref="B41:B44" si="1">COUNTIF(A$6:A$25,A41)</f>
        <v>0</v>
      </c>
    </row>
    <row r="42" spans="1:12">
      <c r="A42" t="s">
        <v>112</v>
      </c>
      <c r="B42">
        <f t="shared" si="1"/>
        <v>0</v>
      </c>
    </row>
    <row r="43" spans="1:12">
      <c r="A43" t="s">
        <v>114</v>
      </c>
      <c r="B43">
        <f t="shared" si="1"/>
        <v>0</v>
      </c>
    </row>
    <row r="44" spans="1:12">
      <c r="A44" t="s">
        <v>122</v>
      </c>
      <c r="B44">
        <f t="shared" si="1"/>
        <v>0</v>
      </c>
    </row>
    <row r="46" spans="1:12">
      <c r="A46" s="2" t="s">
        <v>142</v>
      </c>
      <c r="B46">
        <f>混合ダブルス①!$B$46</f>
        <v>0</v>
      </c>
    </row>
    <row r="47" spans="1:12">
      <c r="A47" s="59" t="s">
        <v>143</v>
      </c>
      <c r="B47" s="1">
        <f>SUM(B40:B44)</f>
        <v>0</v>
      </c>
      <c r="C47" s="1"/>
    </row>
    <row r="48" spans="1:12">
      <c r="A48" s="2" t="s">
        <v>144</v>
      </c>
      <c r="B48">
        <f>混合ダブルス③!$B$48</f>
        <v>0</v>
      </c>
    </row>
    <row r="49" spans="1:4">
      <c r="A49" s="2" t="s">
        <v>145</v>
      </c>
      <c r="B49">
        <f>混合ダブルス④!$B$49</f>
        <v>0</v>
      </c>
    </row>
    <row r="50" spans="1:4">
      <c r="A50" s="2" t="s">
        <v>134</v>
      </c>
      <c r="B50">
        <f>混合ダブルス⑤!$B$50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IF(B53&gt;1,CONCATENATE(2,"/",B53),"")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5">
    <dataValidation type="list" allowBlank="1" showInputMessage="1" showErrorMessage="1" sqref="I6:I25" xr:uid="{B37DCB42-367A-44B3-94F3-927B4EA79B50}">
      <formula1>sp</formula1>
    </dataValidation>
    <dataValidation type="list" allowBlank="1" showInputMessage="1" showErrorMessage="1" sqref="A6:A25" xr:uid="{05567A3E-B1AD-47A4-96FA-7B1E45754C31}">
      <formula1>xd</formula1>
    </dataValidation>
    <dataValidation type="list" allowBlank="1" showInputMessage="1" showErrorMessage="1" sqref="J7 J9 J11 J13 J15 J17 J19 J21 J23 J25" xr:uid="{6AD7EFA5-749A-46B7-BF92-54D5F1681073}">
      <formula1>ts_06</formula1>
    </dataValidation>
    <dataValidation type="list" allowBlank="1" showInputMessage="1" showErrorMessage="1" sqref="J6 J8 J10 J12 J14 J16 J18 J20 J22 J24" xr:uid="{EE5D8F6B-230F-460B-9C09-236046899B01}">
      <formula1>ts_05</formula1>
    </dataValidation>
    <dataValidation type="list" allowBlank="1" showInputMessage="1" showErrorMessage="1" sqref="C6:C25" xr:uid="{5CDE3C6F-8EA1-405F-A1E8-547A393862F4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254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108</v>
      </c>
      <c r="B40">
        <f>COUNTIF(A$6:A$25,A40)</f>
        <v>0</v>
      </c>
    </row>
    <row r="41" spans="1:12">
      <c r="A41" t="s">
        <v>110</v>
      </c>
      <c r="B41">
        <f t="shared" ref="B41:B44" si="1">COUNTIF(A$6:A$25,A41)</f>
        <v>0</v>
      </c>
    </row>
    <row r="42" spans="1:12">
      <c r="A42" t="s">
        <v>112</v>
      </c>
      <c r="B42">
        <f t="shared" si="1"/>
        <v>0</v>
      </c>
    </row>
    <row r="43" spans="1:12">
      <c r="A43" t="s">
        <v>114</v>
      </c>
      <c r="B43">
        <f t="shared" si="1"/>
        <v>0</v>
      </c>
    </row>
    <row r="44" spans="1:12">
      <c r="A44" t="s">
        <v>122</v>
      </c>
      <c r="B44">
        <f t="shared" si="1"/>
        <v>0</v>
      </c>
    </row>
    <row r="46" spans="1:12">
      <c r="A46" s="2" t="s">
        <v>142</v>
      </c>
      <c r="B46">
        <f>混合ダブルス①!$B$46</f>
        <v>0</v>
      </c>
    </row>
    <row r="47" spans="1:12">
      <c r="A47" s="2" t="s">
        <v>143</v>
      </c>
      <c r="B47">
        <f>混合ダブルス②!$B$47</f>
        <v>0</v>
      </c>
    </row>
    <row r="48" spans="1:12">
      <c r="A48" s="59" t="s">
        <v>144</v>
      </c>
      <c r="B48" s="1">
        <f>SUM(B40:B44)</f>
        <v>0</v>
      </c>
      <c r="C48" s="1"/>
    </row>
    <row r="49" spans="1:4">
      <c r="A49" s="2" t="s">
        <v>145</v>
      </c>
      <c r="B49">
        <f>混合ダブルス④!$B$49</f>
        <v>0</v>
      </c>
    </row>
    <row r="50" spans="1:4">
      <c r="A50" s="2" t="s">
        <v>134</v>
      </c>
      <c r="B50">
        <f>混合ダブルス⑤!$B$50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IF(B53&gt;2,CONCATENATE(3,"/",B53),"")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5">
    <dataValidation type="list" allowBlank="1" showInputMessage="1" showErrorMessage="1" sqref="I6:I25" xr:uid="{464A0298-8E81-4F71-90AB-5BB11E0DB83D}">
      <formula1>sp</formula1>
    </dataValidation>
    <dataValidation type="list" allowBlank="1" showInputMessage="1" showErrorMessage="1" sqref="A6:A25" xr:uid="{DCE6C49B-CC94-4DF9-9205-AA384232AA1B}">
      <formula1>xd</formula1>
    </dataValidation>
    <dataValidation type="list" allowBlank="1" showInputMessage="1" showErrorMessage="1" sqref="J6 J8 J10 J12 J14 J16 J18 J20 J22 J24" xr:uid="{87D648F2-4187-4959-A5AE-B82F2408668B}">
      <formula1>ts_05</formula1>
    </dataValidation>
    <dataValidation type="list" allowBlank="1" showInputMessage="1" showErrorMessage="1" sqref="J7 J9 J11 J13 J15 J17 J19 J21 J23 J25" xr:uid="{7979E429-6815-4A8D-B3F2-41B608932D03}">
      <formula1>ts_06</formula1>
    </dataValidation>
    <dataValidation type="list" allowBlank="1" showInputMessage="1" showErrorMessage="1" sqref="C6:C25" xr:uid="{678743E9-3815-4C3C-AEBD-C10DB162451E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254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108</v>
      </c>
      <c r="B40">
        <f>COUNTIF(A$6:A$25,A40)</f>
        <v>0</v>
      </c>
    </row>
    <row r="41" spans="1:12">
      <c r="A41" t="s">
        <v>110</v>
      </c>
      <c r="B41">
        <f t="shared" ref="B41:B44" si="1">COUNTIF(A$6:A$25,A41)</f>
        <v>0</v>
      </c>
    </row>
    <row r="42" spans="1:12">
      <c r="A42" t="s">
        <v>112</v>
      </c>
      <c r="B42">
        <f t="shared" si="1"/>
        <v>0</v>
      </c>
    </row>
    <row r="43" spans="1:12">
      <c r="A43" t="s">
        <v>114</v>
      </c>
      <c r="B43">
        <f t="shared" si="1"/>
        <v>0</v>
      </c>
    </row>
    <row r="44" spans="1:12">
      <c r="A44" t="s">
        <v>122</v>
      </c>
      <c r="B44">
        <f t="shared" si="1"/>
        <v>0</v>
      </c>
    </row>
    <row r="46" spans="1:12">
      <c r="A46" s="2" t="s">
        <v>142</v>
      </c>
      <c r="B46">
        <f>混合ダブルス①!$B$46</f>
        <v>0</v>
      </c>
    </row>
    <row r="47" spans="1:12">
      <c r="A47" s="2" t="s">
        <v>143</v>
      </c>
      <c r="B47">
        <f>混合ダブルス②!$B$47</f>
        <v>0</v>
      </c>
    </row>
    <row r="48" spans="1:12">
      <c r="A48" s="2" t="s">
        <v>144</v>
      </c>
      <c r="B48">
        <f>混合ダブルス③!$B$48</f>
        <v>0</v>
      </c>
    </row>
    <row r="49" spans="1:4">
      <c r="A49" s="59" t="s">
        <v>145</v>
      </c>
      <c r="B49" s="1">
        <f>SUM(B40:B44)</f>
        <v>0</v>
      </c>
      <c r="C49" s="1"/>
    </row>
    <row r="50" spans="1:4">
      <c r="A50" s="2" t="s">
        <v>134</v>
      </c>
      <c r="B50">
        <f>混合ダブルス⑤!$B$50</f>
        <v>0</v>
      </c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IF(B53&gt;3,CONCATENATE(4,"/",B53),"")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5">
    <dataValidation type="list" allowBlank="1" showInputMessage="1" showErrorMessage="1" sqref="I6:I25" xr:uid="{FBE7EF0E-C7DA-4E76-B00D-96DE189D5EC6}">
      <formula1>sp</formula1>
    </dataValidation>
    <dataValidation type="list" allowBlank="1" showInputMessage="1" showErrorMessage="1" sqref="A6:A25" xr:uid="{7E9B23B2-EC26-460A-9D43-5801AB4F791F}">
      <formula1>xd</formula1>
    </dataValidation>
    <dataValidation type="list" allowBlank="1" showInputMessage="1" showErrorMessage="1" sqref="J7 J9 J11 J13 J15 J17 J19 J21 J23 J25" xr:uid="{42974644-5DC2-44E0-A4FB-D265F1D40797}">
      <formula1>ts_06</formula1>
    </dataValidation>
    <dataValidation type="list" allowBlank="1" showInputMessage="1" showErrorMessage="1" sqref="J6 J8 J10 J12 J14 J16 J18 J20 J22 J24" xr:uid="{5E33657C-D3F3-446E-B03E-23DF590DD916}">
      <formula1>ts_05</formula1>
    </dataValidation>
    <dataValidation type="list" allowBlank="1" showInputMessage="1" showErrorMessage="1" sqref="C6:C25" xr:uid="{C29868FD-4F98-44A2-A611-4BF7501D5217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T42"/>
  <sheetViews>
    <sheetView zoomScaleNormal="100" workbookViewId="0">
      <selection activeCell="F34" sqref="F34"/>
    </sheetView>
  </sheetViews>
  <sheetFormatPr defaultColWidth="7.33203125" defaultRowHeight="18.75"/>
  <cols>
    <col min="1" max="1" width="10.5546875" style="24" customWidth="1"/>
    <col min="2" max="2" width="5.109375" style="30" customWidth="1"/>
    <col min="3" max="3" width="7.33203125" style="24"/>
    <col min="4" max="4" width="3.21875" style="24" customWidth="1"/>
    <col min="5" max="5" width="7.33203125" style="31"/>
    <col min="6" max="6" width="2.77734375" style="32" customWidth="1"/>
    <col min="7" max="7" width="7.33203125" style="32"/>
    <col min="8" max="9" width="3.21875" style="32" customWidth="1"/>
    <col min="10" max="10" width="9" style="24" customWidth="1"/>
    <col min="11" max="11" width="2.77734375" style="33" customWidth="1"/>
    <col min="12" max="12" width="8.77734375" style="24" customWidth="1"/>
    <col min="13" max="13" width="7.33203125" style="24"/>
    <col min="14" max="15" width="7.33203125" style="33"/>
    <col min="16" max="20" width="5.5546875" style="33" customWidth="1"/>
    <col min="21" max="16384" width="7.33203125" style="24"/>
  </cols>
  <sheetData>
    <row r="1" spans="1:20" ht="25.5" customHeight="1">
      <c r="A1" s="102" t="str">
        <f>CONCATENATE(tn,"  ","参加料納入票")</f>
        <v>第26回中国地区シニアバドミントン選手権大会  参加料納入票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20" ht="13.9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0" ht="31.15" customHeight="1">
      <c r="A3" s="37" t="s">
        <v>56</v>
      </c>
      <c r="B3" s="103" t="e">
        <f>申込み県協会入力!$B$3</f>
        <v>#N/A</v>
      </c>
      <c r="C3" s="103"/>
      <c r="D3" s="26"/>
      <c r="E3" s="34"/>
      <c r="F3" s="35"/>
      <c r="G3" s="36"/>
      <c r="H3" s="36" t="s">
        <v>57</v>
      </c>
      <c r="I3" s="36"/>
      <c r="J3" s="36"/>
      <c r="K3" s="36"/>
      <c r="L3" s="36"/>
    </row>
    <row r="4" spans="1:20" ht="16.899999999999999" customHeight="1">
      <c r="A4" s="26"/>
      <c r="B4" s="27"/>
      <c r="C4" s="26"/>
      <c r="D4" s="26"/>
      <c r="E4" s="28"/>
      <c r="F4" s="29"/>
      <c r="G4" s="29"/>
      <c r="H4" s="29"/>
      <c r="I4" s="29"/>
      <c r="J4" s="26"/>
      <c r="K4" s="25"/>
      <c r="L4" s="26"/>
    </row>
    <row r="5" spans="1:20" s="33" customFormat="1" ht="15.95" customHeight="1">
      <c r="A5" s="95" t="s">
        <v>58</v>
      </c>
      <c r="B5" s="104"/>
      <c r="C5" s="95" t="s">
        <v>59</v>
      </c>
      <c r="D5" s="104"/>
      <c r="E5" s="105" t="s">
        <v>60</v>
      </c>
      <c r="F5" s="106"/>
      <c r="G5" s="106"/>
      <c r="H5" s="106"/>
      <c r="I5" s="106"/>
      <c r="J5" s="106"/>
      <c r="K5" s="107"/>
      <c r="L5" s="44" t="s">
        <v>61</v>
      </c>
      <c r="P5" s="33" t="s">
        <v>130</v>
      </c>
      <c r="Q5" s="33" t="s">
        <v>131</v>
      </c>
      <c r="R5" s="33" t="s">
        <v>132</v>
      </c>
      <c r="S5" s="33" t="s">
        <v>133</v>
      </c>
      <c r="T5" s="33" t="s">
        <v>135</v>
      </c>
    </row>
    <row r="6" spans="1:20" ht="15.95" customHeight="1">
      <c r="A6" s="100" t="s">
        <v>147</v>
      </c>
      <c r="B6" s="101"/>
      <c r="C6" s="45" t="str">
        <f>IF(N6=0,"",N6)</f>
        <v/>
      </c>
      <c r="D6" s="46" t="s">
        <v>140</v>
      </c>
      <c r="E6" s="47">
        <v>2500</v>
      </c>
      <c r="F6" s="48" t="s">
        <v>62</v>
      </c>
      <c r="G6" s="49" t="str">
        <f>IF(ISBLANK(C6),"",C6)</f>
        <v/>
      </c>
      <c r="H6" s="48" t="s">
        <v>140</v>
      </c>
      <c r="I6" s="48" t="s">
        <v>63</v>
      </c>
      <c r="J6" s="48" t="str">
        <f>IF(ISERROR(E6*G6),"",E6*G6)</f>
        <v/>
      </c>
      <c r="K6" s="46" t="s">
        <v>64</v>
      </c>
      <c r="L6" s="50"/>
      <c r="N6" s="33">
        <f>SUM(P6:T6)</f>
        <v>0</v>
      </c>
      <c r="O6" s="33" t="s">
        <v>96</v>
      </c>
      <c r="P6" s="33">
        <f>男子シングルス①!B40</f>
        <v>0</v>
      </c>
      <c r="Q6" s="33">
        <f>男子シングルス②!B40</f>
        <v>0</v>
      </c>
      <c r="R6" s="33">
        <f>男子シングルス③!B40</f>
        <v>0</v>
      </c>
      <c r="S6" s="33">
        <f>男子シングルス④!B40</f>
        <v>0</v>
      </c>
      <c r="T6" s="33">
        <f>男子シングルス⑤!B40</f>
        <v>0</v>
      </c>
    </row>
    <row r="7" spans="1:20" ht="15.95" customHeight="1">
      <c r="A7" s="93" t="s">
        <v>146</v>
      </c>
      <c r="B7" s="94"/>
      <c r="C7" s="45" t="str">
        <f>IF(N12=0,"",N12)</f>
        <v/>
      </c>
      <c r="D7" s="46" t="s">
        <v>141</v>
      </c>
      <c r="E7" s="47">
        <v>5000</v>
      </c>
      <c r="F7" s="51" t="s">
        <v>129</v>
      </c>
      <c r="G7" s="49" t="str">
        <f>IF(ISBLANK(C7),"",C7)</f>
        <v/>
      </c>
      <c r="H7" s="51" t="s">
        <v>141</v>
      </c>
      <c r="I7" s="51" t="s">
        <v>174</v>
      </c>
      <c r="J7" s="51" t="str">
        <f t="shared" ref="J7:J30" si="0">IF(ISERROR(E7*G7),"",E7*G7)</f>
        <v/>
      </c>
      <c r="K7" s="46" t="s">
        <v>64</v>
      </c>
      <c r="L7" s="50"/>
      <c r="N7" s="33">
        <f t="shared" ref="N7:N31" si="1">SUM(P7:T7)</f>
        <v>0</v>
      </c>
      <c r="O7" s="33" t="s">
        <v>98</v>
      </c>
      <c r="P7" s="33">
        <f>男子シングルス①!B41</f>
        <v>0</v>
      </c>
      <c r="Q7" s="33">
        <f>男子シングルス②!B41</f>
        <v>0</v>
      </c>
      <c r="R7" s="33">
        <f>男子シングルス③!B41</f>
        <v>0</v>
      </c>
      <c r="S7" s="33">
        <f>男子シングルス④!B41</f>
        <v>0</v>
      </c>
      <c r="T7" s="33">
        <f>男子シングルス⑤!B41</f>
        <v>0</v>
      </c>
    </row>
    <row r="8" spans="1:20" ht="15.95" customHeight="1">
      <c r="A8" s="93" t="s">
        <v>148</v>
      </c>
      <c r="B8" s="94"/>
      <c r="C8" s="45" t="str">
        <f>IF(N18=0,"",N18)</f>
        <v/>
      </c>
      <c r="D8" s="46" t="s">
        <v>140</v>
      </c>
      <c r="E8" s="47">
        <v>2500</v>
      </c>
      <c r="F8" s="51" t="s">
        <v>129</v>
      </c>
      <c r="G8" s="49" t="str">
        <f t="shared" ref="G8:G30" si="2">IF(ISBLANK(C8),"",C8)</f>
        <v/>
      </c>
      <c r="H8" s="51" t="s">
        <v>140</v>
      </c>
      <c r="I8" s="51" t="s">
        <v>174</v>
      </c>
      <c r="J8" s="51" t="str">
        <f t="shared" si="0"/>
        <v/>
      </c>
      <c r="K8" s="46" t="s">
        <v>64</v>
      </c>
      <c r="L8" s="50"/>
      <c r="N8" s="33">
        <f t="shared" si="1"/>
        <v>0</v>
      </c>
      <c r="O8" s="33" t="s">
        <v>100</v>
      </c>
      <c r="P8" s="33">
        <f>男子シングルス①!B42</f>
        <v>0</v>
      </c>
      <c r="Q8" s="33">
        <f>男子シングルス②!B42</f>
        <v>0</v>
      </c>
      <c r="R8" s="33">
        <f>男子シングルス③!B42</f>
        <v>0</v>
      </c>
      <c r="S8" s="33">
        <f>男子シングルス④!B42</f>
        <v>0</v>
      </c>
      <c r="T8" s="33">
        <f>男子シングルス⑤!B42</f>
        <v>0</v>
      </c>
    </row>
    <row r="9" spans="1:20" ht="15.95" customHeight="1">
      <c r="A9" s="93" t="s">
        <v>149</v>
      </c>
      <c r="B9" s="94"/>
      <c r="C9" s="45" t="str">
        <f>IF(N21=0,"",N21)</f>
        <v/>
      </c>
      <c r="D9" s="46" t="s">
        <v>141</v>
      </c>
      <c r="E9" s="47">
        <v>5000</v>
      </c>
      <c r="F9" s="51" t="s">
        <v>129</v>
      </c>
      <c r="G9" s="49" t="str">
        <f t="shared" si="2"/>
        <v/>
      </c>
      <c r="H9" s="51" t="s">
        <v>141</v>
      </c>
      <c r="I9" s="51" t="s">
        <v>174</v>
      </c>
      <c r="J9" s="51" t="str">
        <f t="shared" si="0"/>
        <v/>
      </c>
      <c r="K9" s="46" t="s">
        <v>64</v>
      </c>
      <c r="L9" s="50"/>
      <c r="N9" s="33">
        <f t="shared" si="1"/>
        <v>0</v>
      </c>
      <c r="O9" s="33" t="s">
        <v>102</v>
      </c>
      <c r="P9" s="33">
        <f>男子シングルス①!B43</f>
        <v>0</v>
      </c>
      <c r="Q9" s="33">
        <f>男子シングルス②!B43</f>
        <v>0</v>
      </c>
      <c r="R9" s="33">
        <f>男子シングルス③!B43</f>
        <v>0</v>
      </c>
      <c r="S9" s="33">
        <f>男子シングルス④!B43</f>
        <v>0</v>
      </c>
      <c r="T9" s="33">
        <f>男子シングルス⑤!B43</f>
        <v>0</v>
      </c>
    </row>
    <row r="10" spans="1:20" ht="15.95" customHeight="1">
      <c r="A10" s="93" t="s">
        <v>150</v>
      </c>
      <c r="B10" s="94"/>
      <c r="C10" s="45" t="str">
        <f>IF(N7=0,"",N7)</f>
        <v/>
      </c>
      <c r="D10" s="46" t="s">
        <v>140</v>
      </c>
      <c r="E10" s="47">
        <v>2500</v>
      </c>
      <c r="F10" s="51" t="s">
        <v>129</v>
      </c>
      <c r="G10" s="49" t="str">
        <f t="shared" si="2"/>
        <v/>
      </c>
      <c r="H10" s="51" t="s">
        <v>140</v>
      </c>
      <c r="I10" s="51" t="s">
        <v>174</v>
      </c>
      <c r="J10" s="51" t="str">
        <f t="shared" si="0"/>
        <v/>
      </c>
      <c r="K10" s="46" t="s">
        <v>64</v>
      </c>
      <c r="L10" s="50"/>
      <c r="N10" s="33">
        <f t="shared" si="1"/>
        <v>0</v>
      </c>
      <c r="O10" s="33" t="s">
        <v>104</v>
      </c>
      <c r="P10" s="33">
        <f>男子シングルス①!B44</f>
        <v>0</v>
      </c>
      <c r="Q10" s="33">
        <f>男子シングルス②!B44</f>
        <v>0</v>
      </c>
      <c r="R10" s="33">
        <f>男子シングルス③!B44</f>
        <v>0</v>
      </c>
      <c r="S10" s="33">
        <f>男子シングルス④!B44</f>
        <v>0</v>
      </c>
      <c r="T10" s="33">
        <f>男子シングルス⑤!B44</f>
        <v>0</v>
      </c>
    </row>
    <row r="11" spans="1:20" ht="15.95" customHeight="1">
      <c r="A11" s="93" t="s">
        <v>151</v>
      </c>
      <c r="B11" s="94"/>
      <c r="C11" s="45" t="str">
        <f>IF(N13=0,"",N13)</f>
        <v/>
      </c>
      <c r="D11" s="46" t="s">
        <v>141</v>
      </c>
      <c r="E11" s="47">
        <v>5000</v>
      </c>
      <c r="F11" s="51" t="s">
        <v>129</v>
      </c>
      <c r="G11" s="49" t="str">
        <f t="shared" si="2"/>
        <v/>
      </c>
      <c r="H11" s="51" t="s">
        <v>141</v>
      </c>
      <c r="I11" s="51" t="s">
        <v>174</v>
      </c>
      <c r="J11" s="51" t="str">
        <f t="shared" si="0"/>
        <v/>
      </c>
      <c r="K11" s="46" t="s">
        <v>64</v>
      </c>
      <c r="L11" s="50"/>
      <c r="N11" s="33">
        <f t="shared" si="1"/>
        <v>0</v>
      </c>
      <c r="O11" s="33" t="s">
        <v>106</v>
      </c>
      <c r="P11" s="33">
        <f>男子シングルス①!B45</f>
        <v>0</v>
      </c>
      <c r="Q11" s="33">
        <f>男子シングルス②!B45</f>
        <v>0</v>
      </c>
      <c r="R11" s="33">
        <f>男子シングルス③!B45</f>
        <v>0</v>
      </c>
      <c r="S11" s="33">
        <f>男子シングルス④!B45</f>
        <v>0</v>
      </c>
      <c r="T11" s="33">
        <f>男子シングルス⑤!B45</f>
        <v>0</v>
      </c>
    </row>
    <row r="12" spans="1:20" ht="15.95" customHeight="1">
      <c r="A12" s="93" t="s">
        <v>152</v>
      </c>
      <c r="B12" s="94"/>
      <c r="C12" s="45" t="str">
        <f>IF(N19=0,"",N19)</f>
        <v/>
      </c>
      <c r="D12" s="46" t="s">
        <v>140</v>
      </c>
      <c r="E12" s="47">
        <v>2500</v>
      </c>
      <c r="F12" s="51" t="s">
        <v>129</v>
      </c>
      <c r="G12" s="49" t="str">
        <f t="shared" si="2"/>
        <v/>
      </c>
      <c r="H12" s="51" t="s">
        <v>140</v>
      </c>
      <c r="I12" s="51" t="s">
        <v>174</v>
      </c>
      <c r="J12" s="51" t="str">
        <f t="shared" si="0"/>
        <v/>
      </c>
      <c r="K12" s="46" t="s">
        <v>64</v>
      </c>
      <c r="L12" s="50"/>
      <c r="N12" s="33">
        <f t="shared" si="1"/>
        <v>0</v>
      </c>
      <c r="O12" s="33" t="s">
        <v>72</v>
      </c>
      <c r="P12" s="33">
        <f>男子ダブルス①!B40</f>
        <v>0</v>
      </c>
      <c r="Q12" s="33">
        <f>男子ダブルス②!B40</f>
        <v>0</v>
      </c>
      <c r="R12" s="33">
        <f>男子ダブルス③!B40</f>
        <v>0</v>
      </c>
      <c r="S12" s="33">
        <f>男子ダブルス④!B40</f>
        <v>0</v>
      </c>
      <c r="T12" s="33">
        <f>男子ダブルス⑤!B40</f>
        <v>0</v>
      </c>
    </row>
    <row r="13" spans="1:20" ht="15.95" customHeight="1">
      <c r="A13" s="93" t="s">
        <v>153</v>
      </c>
      <c r="B13" s="94"/>
      <c r="C13" s="45" t="str">
        <f>IF(N22=0,"",N22)</f>
        <v/>
      </c>
      <c r="D13" s="46" t="s">
        <v>141</v>
      </c>
      <c r="E13" s="47">
        <v>5000</v>
      </c>
      <c r="F13" s="51" t="s">
        <v>129</v>
      </c>
      <c r="G13" s="49" t="str">
        <f t="shared" si="2"/>
        <v/>
      </c>
      <c r="H13" s="51" t="s">
        <v>141</v>
      </c>
      <c r="I13" s="51" t="s">
        <v>174</v>
      </c>
      <c r="J13" s="51" t="str">
        <f t="shared" si="0"/>
        <v/>
      </c>
      <c r="K13" s="46" t="s">
        <v>64</v>
      </c>
      <c r="L13" s="50"/>
      <c r="N13" s="33">
        <f t="shared" si="1"/>
        <v>0</v>
      </c>
      <c r="O13" s="33" t="s">
        <v>74</v>
      </c>
      <c r="P13" s="33">
        <f>男子ダブルス①!B41</f>
        <v>0</v>
      </c>
      <c r="Q13" s="33">
        <f>男子ダブルス②!B41</f>
        <v>0</v>
      </c>
      <c r="R13" s="33">
        <f>男子ダブルス③!B41</f>
        <v>0</v>
      </c>
      <c r="S13" s="33">
        <f>男子ダブルス④!B41</f>
        <v>0</v>
      </c>
      <c r="T13" s="33">
        <f>男子ダブルス⑤!B41</f>
        <v>0</v>
      </c>
    </row>
    <row r="14" spans="1:20" ht="15.95" customHeight="1">
      <c r="A14" s="93" t="s">
        <v>154</v>
      </c>
      <c r="B14" s="94"/>
      <c r="C14" s="45" t="str">
        <f>IF(N27=0,"",N27)</f>
        <v/>
      </c>
      <c r="D14" s="46" t="s">
        <v>141</v>
      </c>
      <c r="E14" s="47">
        <v>5000</v>
      </c>
      <c r="F14" s="51" t="s">
        <v>129</v>
      </c>
      <c r="G14" s="49" t="str">
        <f t="shared" si="2"/>
        <v/>
      </c>
      <c r="H14" s="51" t="s">
        <v>141</v>
      </c>
      <c r="I14" s="51" t="s">
        <v>174</v>
      </c>
      <c r="J14" s="51" t="str">
        <f t="shared" si="0"/>
        <v/>
      </c>
      <c r="K14" s="46" t="s">
        <v>64</v>
      </c>
      <c r="L14" s="50"/>
      <c r="N14" s="33">
        <f t="shared" si="1"/>
        <v>0</v>
      </c>
      <c r="O14" s="33" t="s">
        <v>76</v>
      </c>
      <c r="P14" s="33">
        <f>男子ダブルス①!B42</f>
        <v>0</v>
      </c>
      <c r="Q14" s="33">
        <f>男子ダブルス②!B42</f>
        <v>0</v>
      </c>
      <c r="R14" s="33">
        <f>男子ダブルス③!B42</f>
        <v>0</v>
      </c>
      <c r="S14" s="33">
        <f>男子ダブルス④!B42</f>
        <v>0</v>
      </c>
      <c r="T14" s="33">
        <f>男子ダブルス⑤!B42</f>
        <v>0</v>
      </c>
    </row>
    <row r="15" spans="1:20" ht="15.95" customHeight="1">
      <c r="A15" s="93" t="s">
        <v>155</v>
      </c>
      <c r="B15" s="94"/>
      <c r="C15" s="45" t="str">
        <f>IF(N8=0,"",N8)</f>
        <v/>
      </c>
      <c r="D15" s="46" t="s">
        <v>140</v>
      </c>
      <c r="E15" s="47">
        <v>2500</v>
      </c>
      <c r="F15" s="51" t="s">
        <v>129</v>
      </c>
      <c r="G15" s="49" t="str">
        <f t="shared" si="2"/>
        <v/>
      </c>
      <c r="H15" s="51" t="s">
        <v>140</v>
      </c>
      <c r="I15" s="51" t="s">
        <v>174</v>
      </c>
      <c r="J15" s="51" t="str">
        <f t="shared" si="0"/>
        <v/>
      </c>
      <c r="K15" s="46" t="s">
        <v>64</v>
      </c>
      <c r="L15" s="50"/>
      <c r="N15" s="33">
        <f t="shared" si="1"/>
        <v>0</v>
      </c>
      <c r="O15" s="33" t="s">
        <v>78</v>
      </c>
      <c r="P15" s="33">
        <f>男子ダブルス①!B43</f>
        <v>0</v>
      </c>
      <c r="Q15" s="33">
        <f>男子ダブルス②!B43</f>
        <v>0</v>
      </c>
      <c r="R15" s="33">
        <f>男子ダブルス③!B43</f>
        <v>0</v>
      </c>
      <c r="S15" s="33">
        <f>男子ダブルス④!B43</f>
        <v>0</v>
      </c>
      <c r="T15" s="33">
        <f>男子ダブルス⑤!B43</f>
        <v>0</v>
      </c>
    </row>
    <row r="16" spans="1:20" ht="15.95" customHeight="1">
      <c r="A16" s="93" t="s">
        <v>156</v>
      </c>
      <c r="B16" s="94"/>
      <c r="C16" s="45" t="str">
        <f>IF(N14=0,"",N14)</f>
        <v/>
      </c>
      <c r="D16" s="46" t="s">
        <v>141</v>
      </c>
      <c r="E16" s="47">
        <v>5000</v>
      </c>
      <c r="F16" s="51" t="s">
        <v>129</v>
      </c>
      <c r="G16" s="49" t="str">
        <f t="shared" si="2"/>
        <v/>
      </c>
      <c r="H16" s="51" t="s">
        <v>141</v>
      </c>
      <c r="I16" s="51" t="s">
        <v>174</v>
      </c>
      <c r="J16" s="51" t="str">
        <f t="shared" si="0"/>
        <v/>
      </c>
      <c r="K16" s="46" t="s">
        <v>64</v>
      </c>
      <c r="L16" s="50"/>
      <c r="N16" s="33">
        <f t="shared" si="1"/>
        <v>0</v>
      </c>
      <c r="O16" s="33" t="s">
        <v>80</v>
      </c>
      <c r="P16" s="33">
        <f>男子ダブルス①!B44</f>
        <v>0</v>
      </c>
      <c r="Q16" s="33">
        <f>男子ダブルス②!B44</f>
        <v>0</v>
      </c>
      <c r="R16" s="33">
        <f>男子ダブルス③!B44</f>
        <v>0</v>
      </c>
      <c r="S16" s="33">
        <f>男子ダブルス④!B44</f>
        <v>0</v>
      </c>
      <c r="T16" s="33">
        <f>男子ダブルス⑤!B44</f>
        <v>0</v>
      </c>
    </row>
    <row r="17" spans="1:20" ht="15.95" customHeight="1">
      <c r="A17" s="93" t="s">
        <v>157</v>
      </c>
      <c r="B17" s="94"/>
      <c r="C17" s="45" t="str">
        <f>IF(N20=0,"",N20)</f>
        <v/>
      </c>
      <c r="D17" s="46" t="s">
        <v>140</v>
      </c>
      <c r="E17" s="47">
        <v>2500</v>
      </c>
      <c r="F17" s="51" t="s">
        <v>129</v>
      </c>
      <c r="G17" s="49" t="str">
        <f t="shared" si="2"/>
        <v/>
      </c>
      <c r="H17" s="51" t="s">
        <v>140</v>
      </c>
      <c r="I17" s="51" t="s">
        <v>174</v>
      </c>
      <c r="J17" s="51" t="str">
        <f t="shared" si="0"/>
        <v/>
      </c>
      <c r="K17" s="46" t="s">
        <v>64</v>
      </c>
      <c r="L17" s="50"/>
      <c r="N17" s="33">
        <f t="shared" si="1"/>
        <v>0</v>
      </c>
      <c r="O17" s="33" t="s">
        <v>82</v>
      </c>
      <c r="P17" s="33">
        <f>男子ダブルス①!B45</f>
        <v>0</v>
      </c>
      <c r="Q17" s="33">
        <f>男子ダブルス②!B45</f>
        <v>0</v>
      </c>
      <c r="R17" s="33">
        <f>男子ダブルス③!B45</f>
        <v>0</v>
      </c>
      <c r="S17" s="33">
        <f>男子ダブルス④!B45</f>
        <v>0</v>
      </c>
      <c r="T17" s="33">
        <f>男子ダブルス⑤!B45</f>
        <v>0</v>
      </c>
    </row>
    <row r="18" spans="1:20" ht="15.95" customHeight="1">
      <c r="A18" s="93" t="s">
        <v>158</v>
      </c>
      <c r="B18" s="94"/>
      <c r="C18" s="45" t="str">
        <f>IF(N23=0,"",N23)</f>
        <v/>
      </c>
      <c r="D18" s="46" t="s">
        <v>141</v>
      </c>
      <c r="E18" s="47">
        <v>5000</v>
      </c>
      <c r="F18" s="51" t="s">
        <v>129</v>
      </c>
      <c r="G18" s="49" t="str">
        <f t="shared" si="2"/>
        <v/>
      </c>
      <c r="H18" s="51" t="s">
        <v>141</v>
      </c>
      <c r="I18" s="51" t="s">
        <v>174</v>
      </c>
      <c r="J18" s="51" t="str">
        <f t="shared" si="0"/>
        <v/>
      </c>
      <c r="K18" s="46" t="s">
        <v>64</v>
      </c>
      <c r="L18" s="50"/>
      <c r="N18" s="33">
        <f t="shared" si="1"/>
        <v>0</v>
      </c>
      <c r="O18" s="33" t="s">
        <v>116</v>
      </c>
      <c r="P18" s="33">
        <f>女子シングルス①!B40</f>
        <v>0</v>
      </c>
      <c r="Q18" s="33">
        <f>女子シングルス②!B40</f>
        <v>0</v>
      </c>
      <c r="R18" s="33">
        <f>女子シングルス③!B40</f>
        <v>0</v>
      </c>
    </row>
    <row r="19" spans="1:20" ht="15.95" customHeight="1">
      <c r="A19" s="93" t="s">
        <v>159</v>
      </c>
      <c r="B19" s="94"/>
      <c r="C19" s="45" t="str">
        <f>IF(N28=0,"",N28)</f>
        <v/>
      </c>
      <c r="D19" s="46" t="s">
        <v>141</v>
      </c>
      <c r="E19" s="47">
        <v>5000</v>
      </c>
      <c r="F19" s="51" t="s">
        <v>129</v>
      </c>
      <c r="G19" s="49" t="str">
        <f t="shared" si="2"/>
        <v/>
      </c>
      <c r="H19" s="51" t="s">
        <v>141</v>
      </c>
      <c r="I19" s="51" t="s">
        <v>174</v>
      </c>
      <c r="J19" s="51" t="str">
        <f t="shared" si="0"/>
        <v/>
      </c>
      <c r="K19" s="46" t="s">
        <v>64</v>
      </c>
      <c r="L19" s="50"/>
      <c r="N19" s="33">
        <f t="shared" si="1"/>
        <v>0</v>
      </c>
      <c r="O19" s="33" t="s">
        <v>118</v>
      </c>
      <c r="P19" s="33">
        <f>女子シングルス①!B41</f>
        <v>0</v>
      </c>
      <c r="Q19" s="33">
        <f>女子シングルス②!B41</f>
        <v>0</v>
      </c>
      <c r="R19" s="33">
        <f>女子シングルス③!B41</f>
        <v>0</v>
      </c>
    </row>
    <row r="20" spans="1:20" ht="15.95" customHeight="1">
      <c r="A20" s="93" t="s">
        <v>160</v>
      </c>
      <c r="B20" s="94"/>
      <c r="C20" s="45" t="str">
        <f>IF(N9=0,"",N9)</f>
        <v/>
      </c>
      <c r="D20" s="46" t="s">
        <v>140</v>
      </c>
      <c r="E20" s="47">
        <v>2500</v>
      </c>
      <c r="F20" s="51" t="s">
        <v>129</v>
      </c>
      <c r="G20" s="49" t="str">
        <f t="shared" si="2"/>
        <v/>
      </c>
      <c r="H20" s="51" t="s">
        <v>140</v>
      </c>
      <c r="I20" s="51" t="s">
        <v>174</v>
      </c>
      <c r="J20" s="51" t="str">
        <f t="shared" si="0"/>
        <v/>
      </c>
      <c r="K20" s="46" t="s">
        <v>64</v>
      </c>
      <c r="L20" s="50"/>
      <c r="N20" s="33">
        <f t="shared" si="1"/>
        <v>0</v>
      </c>
      <c r="O20" s="33" t="s">
        <v>120</v>
      </c>
      <c r="P20" s="33">
        <f>女子シングルス①!B42</f>
        <v>0</v>
      </c>
      <c r="Q20" s="33">
        <f>女子シングルス②!B42</f>
        <v>0</v>
      </c>
      <c r="R20" s="33">
        <f>女子シングルス③!B42</f>
        <v>0</v>
      </c>
    </row>
    <row r="21" spans="1:20" ht="15.95" customHeight="1">
      <c r="A21" s="93" t="s">
        <v>161</v>
      </c>
      <c r="B21" s="94"/>
      <c r="C21" s="45" t="str">
        <f>IF(N15=0,"",N15)</f>
        <v/>
      </c>
      <c r="D21" s="46" t="s">
        <v>141</v>
      </c>
      <c r="E21" s="47">
        <v>5000</v>
      </c>
      <c r="F21" s="51" t="s">
        <v>129</v>
      </c>
      <c r="G21" s="49" t="str">
        <f t="shared" si="2"/>
        <v/>
      </c>
      <c r="H21" s="51" t="s">
        <v>141</v>
      </c>
      <c r="I21" s="51" t="s">
        <v>174</v>
      </c>
      <c r="J21" s="51" t="str">
        <f t="shared" si="0"/>
        <v/>
      </c>
      <c r="K21" s="46" t="s">
        <v>64</v>
      </c>
      <c r="L21" s="50"/>
      <c r="N21" s="33">
        <f t="shared" si="1"/>
        <v>0</v>
      </c>
      <c r="O21" s="33" t="s">
        <v>86</v>
      </c>
      <c r="P21" s="33">
        <f>女子ダブルス①!B40</f>
        <v>0</v>
      </c>
      <c r="Q21" s="33">
        <f>女子ダブルス②!B40</f>
        <v>0</v>
      </c>
      <c r="R21" s="33">
        <f>女子ダブルス③!B40</f>
        <v>0</v>
      </c>
      <c r="S21" s="33">
        <f>女子ダブルス④!B40</f>
        <v>0</v>
      </c>
      <c r="T21" s="33">
        <f>女子ダブルス⑤!B40</f>
        <v>0</v>
      </c>
    </row>
    <row r="22" spans="1:20" ht="15.95" customHeight="1">
      <c r="A22" s="93" t="s">
        <v>162</v>
      </c>
      <c r="B22" s="94"/>
      <c r="C22" s="45" t="str">
        <f>IF(N24=0,"",N24)</f>
        <v/>
      </c>
      <c r="D22" s="46" t="s">
        <v>141</v>
      </c>
      <c r="E22" s="47">
        <v>5000</v>
      </c>
      <c r="F22" s="51" t="s">
        <v>129</v>
      </c>
      <c r="G22" s="49" t="str">
        <f t="shared" si="2"/>
        <v/>
      </c>
      <c r="H22" s="51" t="s">
        <v>141</v>
      </c>
      <c r="I22" s="51" t="s">
        <v>174</v>
      </c>
      <c r="J22" s="51" t="str">
        <f t="shared" si="0"/>
        <v/>
      </c>
      <c r="K22" s="46" t="s">
        <v>64</v>
      </c>
      <c r="L22" s="50"/>
      <c r="N22" s="33">
        <f t="shared" si="1"/>
        <v>0</v>
      </c>
      <c r="O22" s="33" t="s">
        <v>84</v>
      </c>
      <c r="P22" s="33">
        <f>女子ダブルス①!B41</f>
        <v>0</v>
      </c>
      <c r="Q22" s="33">
        <f>女子ダブルス②!B41</f>
        <v>0</v>
      </c>
      <c r="R22" s="33">
        <f>女子ダブルス③!B41</f>
        <v>0</v>
      </c>
      <c r="S22" s="33">
        <f>女子ダブルス④!B41</f>
        <v>0</v>
      </c>
      <c r="T22" s="33">
        <f>女子ダブルス⑤!B41</f>
        <v>0</v>
      </c>
    </row>
    <row r="23" spans="1:20" ht="15.95" customHeight="1">
      <c r="A23" s="93" t="s">
        <v>163</v>
      </c>
      <c r="B23" s="94"/>
      <c r="C23" s="45" t="str">
        <f>IF(N29=0,"",N29)</f>
        <v/>
      </c>
      <c r="D23" s="46" t="s">
        <v>141</v>
      </c>
      <c r="E23" s="47">
        <v>5000</v>
      </c>
      <c r="F23" s="51" t="s">
        <v>129</v>
      </c>
      <c r="G23" s="49" t="str">
        <f t="shared" si="2"/>
        <v/>
      </c>
      <c r="H23" s="51" t="s">
        <v>141</v>
      </c>
      <c r="I23" s="51" t="s">
        <v>174</v>
      </c>
      <c r="J23" s="51" t="str">
        <f t="shared" si="0"/>
        <v/>
      </c>
      <c r="K23" s="46" t="s">
        <v>64</v>
      </c>
      <c r="L23" s="50"/>
      <c r="N23" s="33">
        <f t="shared" si="1"/>
        <v>0</v>
      </c>
      <c r="O23" s="33" t="s">
        <v>88</v>
      </c>
      <c r="P23" s="33">
        <f>女子ダブルス①!B42</f>
        <v>0</v>
      </c>
      <c r="Q23" s="33">
        <f>女子ダブルス②!B42</f>
        <v>0</v>
      </c>
      <c r="R23" s="33">
        <f>女子ダブルス③!B42</f>
        <v>0</v>
      </c>
      <c r="S23" s="33">
        <f>女子ダブルス④!B42</f>
        <v>0</v>
      </c>
      <c r="T23" s="33">
        <f>女子ダブルス⑤!B42</f>
        <v>0</v>
      </c>
    </row>
    <row r="24" spans="1:20" ht="15.95" customHeight="1">
      <c r="A24" s="93" t="s">
        <v>164</v>
      </c>
      <c r="B24" s="94"/>
      <c r="C24" s="45" t="str">
        <f>IF(N10=0,"",N10)</f>
        <v/>
      </c>
      <c r="D24" s="46" t="s">
        <v>140</v>
      </c>
      <c r="E24" s="47">
        <v>2500</v>
      </c>
      <c r="F24" s="51" t="s">
        <v>129</v>
      </c>
      <c r="G24" s="49" t="str">
        <f t="shared" si="2"/>
        <v/>
      </c>
      <c r="H24" s="51" t="s">
        <v>140</v>
      </c>
      <c r="I24" s="51" t="s">
        <v>174</v>
      </c>
      <c r="J24" s="51" t="str">
        <f t="shared" si="0"/>
        <v/>
      </c>
      <c r="K24" s="46" t="s">
        <v>64</v>
      </c>
      <c r="L24" s="50"/>
      <c r="N24" s="33">
        <f t="shared" si="1"/>
        <v>0</v>
      </c>
      <c r="O24" s="33" t="s">
        <v>90</v>
      </c>
      <c r="P24" s="33">
        <f>女子ダブルス①!B43</f>
        <v>0</v>
      </c>
      <c r="Q24" s="33">
        <f>女子ダブルス②!B43</f>
        <v>0</v>
      </c>
      <c r="R24" s="33">
        <f>女子ダブルス③!B43</f>
        <v>0</v>
      </c>
      <c r="S24" s="33">
        <f>女子ダブルス④!B43</f>
        <v>0</v>
      </c>
      <c r="T24" s="33">
        <f>女子ダブルス⑤!B43</f>
        <v>0</v>
      </c>
    </row>
    <row r="25" spans="1:20" ht="15.95" customHeight="1">
      <c r="A25" s="93" t="s">
        <v>165</v>
      </c>
      <c r="B25" s="94"/>
      <c r="C25" s="45" t="str">
        <f>IF(N16=0,"",N16)</f>
        <v/>
      </c>
      <c r="D25" s="46" t="s">
        <v>141</v>
      </c>
      <c r="E25" s="47">
        <v>5000</v>
      </c>
      <c r="F25" s="51" t="s">
        <v>129</v>
      </c>
      <c r="G25" s="49" t="str">
        <f t="shared" si="2"/>
        <v/>
      </c>
      <c r="H25" s="51" t="s">
        <v>141</v>
      </c>
      <c r="I25" s="51" t="s">
        <v>174</v>
      </c>
      <c r="J25" s="51" t="str">
        <f t="shared" si="0"/>
        <v/>
      </c>
      <c r="K25" s="46" t="s">
        <v>64</v>
      </c>
      <c r="L25" s="50"/>
      <c r="N25" s="33">
        <f t="shared" si="1"/>
        <v>0</v>
      </c>
      <c r="O25" s="33" t="s">
        <v>92</v>
      </c>
      <c r="P25" s="33">
        <f>女子ダブルス①!B44</f>
        <v>0</v>
      </c>
      <c r="Q25" s="33">
        <f>女子ダブルス②!B44</f>
        <v>0</v>
      </c>
      <c r="R25" s="33">
        <f>女子ダブルス③!B44</f>
        <v>0</v>
      </c>
      <c r="S25" s="33">
        <f>女子ダブルス④!B44</f>
        <v>0</v>
      </c>
      <c r="T25" s="33">
        <f>女子ダブルス⑤!B44</f>
        <v>0</v>
      </c>
    </row>
    <row r="26" spans="1:20" ht="15.95" customHeight="1">
      <c r="A26" s="93" t="s">
        <v>166</v>
      </c>
      <c r="B26" s="94"/>
      <c r="C26" s="45" t="str">
        <f>IF(N25=0,"",N25)</f>
        <v/>
      </c>
      <c r="D26" s="46" t="s">
        <v>141</v>
      </c>
      <c r="E26" s="47">
        <v>5000</v>
      </c>
      <c r="F26" s="51" t="s">
        <v>129</v>
      </c>
      <c r="G26" s="49" t="str">
        <f t="shared" si="2"/>
        <v/>
      </c>
      <c r="H26" s="51" t="s">
        <v>141</v>
      </c>
      <c r="I26" s="51" t="s">
        <v>174</v>
      </c>
      <c r="J26" s="51" t="str">
        <f t="shared" si="0"/>
        <v/>
      </c>
      <c r="K26" s="46" t="s">
        <v>64</v>
      </c>
      <c r="L26" s="50"/>
      <c r="N26" s="33">
        <f t="shared" si="1"/>
        <v>0</v>
      </c>
      <c r="O26" s="33" t="s">
        <v>94</v>
      </c>
      <c r="P26" s="33">
        <f>女子ダブルス①!B45</f>
        <v>0</v>
      </c>
      <c r="Q26" s="33">
        <f>女子ダブルス②!B45</f>
        <v>0</v>
      </c>
      <c r="R26" s="33">
        <f>女子ダブルス③!B45</f>
        <v>0</v>
      </c>
      <c r="S26" s="33">
        <f>女子ダブルス④!B45</f>
        <v>0</v>
      </c>
      <c r="T26" s="33">
        <f>女子ダブルス⑤!B45</f>
        <v>0</v>
      </c>
    </row>
    <row r="27" spans="1:20" ht="15.95" customHeight="1">
      <c r="A27" s="93" t="s">
        <v>167</v>
      </c>
      <c r="B27" s="94"/>
      <c r="C27" s="45" t="str">
        <f>IF(N30=0,"",N30)</f>
        <v/>
      </c>
      <c r="D27" s="46" t="s">
        <v>141</v>
      </c>
      <c r="E27" s="47">
        <v>5000</v>
      </c>
      <c r="F27" s="51" t="s">
        <v>129</v>
      </c>
      <c r="G27" s="49" t="str">
        <f t="shared" si="2"/>
        <v/>
      </c>
      <c r="H27" s="51" t="s">
        <v>141</v>
      </c>
      <c r="I27" s="51" t="s">
        <v>174</v>
      </c>
      <c r="J27" s="51" t="str">
        <f t="shared" si="0"/>
        <v/>
      </c>
      <c r="K27" s="46" t="s">
        <v>64</v>
      </c>
      <c r="L27" s="50"/>
      <c r="N27" s="33">
        <f t="shared" si="1"/>
        <v>0</v>
      </c>
      <c r="O27" s="33" t="s">
        <v>108</v>
      </c>
      <c r="P27" s="33">
        <f>混合ダブルス①!B40</f>
        <v>0</v>
      </c>
      <c r="Q27" s="33">
        <f>混合ダブルス②!B40</f>
        <v>0</v>
      </c>
      <c r="R27" s="33">
        <f>混合ダブルス③!B40</f>
        <v>0</v>
      </c>
      <c r="S27" s="33">
        <f>混合ダブルス④!B40</f>
        <v>0</v>
      </c>
      <c r="T27" s="33">
        <f>混合ダブルス⑤!B40</f>
        <v>0</v>
      </c>
    </row>
    <row r="28" spans="1:20" ht="15.95" customHeight="1">
      <c r="A28" s="93" t="s">
        <v>168</v>
      </c>
      <c r="B28" s="94"/>
      <c r="C28" s="45" t="str">
        <f>IF(N11=0,"",N11)</f>
        <v/>
      </c>
      <c r="D28" s="46" t="s">
        <v>140</v>
      </c>
      <c r="E28" s="47">
        <v>2500</v>
      </c>
      <c r="F28" s="51" t="s">
        <v>129</v>
      </c>
      <c r="G28" s="49" t="str">
        <f t="shared" si="2"/>
        <v/>
      </c>
      <c r="H28" s="51" t="s">
        <v>140</v>
      </c>
      <c r="I28" s="51" t="s">
        <v>174</v>
      </c>
      <c r="J28" s="51" t="str">
        <f t="shared" si="0"/>
        <v/>
      </c>
      <c r="K28" s="46" t="s">
        <v>64</v>
      </c>
      <c r="L28" s="50"/>
      <c r="N28" s="33">
        <f t="shared" si="1"/>
        <v>0</v>
      </c>
      <c r="O28" s="33" t="s">
        <v>110</v>
      </c>
      <c r="P28" s="33">
        <f>混合ダブルス①!B41</f>
        <v>0</v>
      </c>
      <c r="Q28" s="33">
        <f>混合ダブルス②!B41</f>
        <v>0</v>
      </c>
      <c r="R28" s="33">
        <f>混合ダブルス③!B41</f>
        <v>0</v>
      </c>
      <c r="S28" s="33">
        <f>混合ダブルス④!B41</f>
        <v>0</v>
      </c>
      <c r="T28" s="33">
        <f>混合ダブルス⑤!B41</f>
        <v>0</v>
      </c>
    </row>
    <row r="29" spans="1:20" ht="15.95" customHeight="1">
      <c r="A29" s="93" t="s">
        <v>169</v>
      </c>
      <c r="B29" s="94"/>
      <c r="C29" s="45" t="str">
        <f>IF(N17=0,"",N17)</f>
        <v/>
      </c>
      <c r="D29" s="46" t="s">
        <v>141</v>
      </c>
      <c r="E29" s="47">
        <v>5000</v>
      </c>
      <c r="F29" s="51" t="s">
        <v>129</v>
      </c>
      <c r="G29" s="49" t="str">
        <f t="shared" si="2"/>
        <v/>
      </c>
      <c r="H29" s="51" t="s">
        <v>141</v>
      </c>
      <c r="I29" s="51" t="s">
        <v>174</v>
      </c>
      <c r="J29" s="51" t="str">
        <f t="shared" si="0"/>
        <v/>
      </c>
      <c r="K29" s="46" t="s">
        <v>64</v>
      </c>
      <c r="L29" s="50"/>
      <c r="N29" s="33">
        <f t="shared" si="1"/>
        <v>0</v>
      </c>
      <c r="O29" s="33" t="s">
        <v>112</v>
      </c>
      <c r="P29" s="33">
        <f>混合ダブルス①!B42</f>
        <v>0</v>
      </c>
      <c r="Q29" s="33">
        <f>混合ダブルス②!B42</f>
        <v>0</v>
      </c>
      <c r="R29" s="33">
        <f>混合ダブルス③!B42</f>
        <v>0</v>
      </c>
      <c r="S29" s="33">
        <f>混合ダブルス④!B42</f>
        <v>0</v>
      </c>
      <c r="T29" s="33">
        <f>混合ダブルス⑤!B42</f>
        <v>0</v>
      </c>
    </row>
    <row r="30" spans="1:20" ht="15.95" customHeight="1">
      <c r="A30" s="93" t="s">
        <v>170</v>
      </c>
      <c r="B30" s="94"/>
      <c r="C30" s="45" t="str">
        <f>IF(N26=0,"",N26)</f>
        <v/>
      </c>
      <c r="D30" s="46" t="s">
        <v>141</v>
      </c>
      <c r="E30" s="47">
        <v>5000</v>
      </c>
      <c r="F30" s="51" t="s">
        <v>129</v>
      </c>
      <c r="G30" s="49" t="str">
        <f t="shared" si="2"/>
        <v/>
      </c>
      <c r="H30" s="51" t="s">
        <v>141</v>
      </c>
      <c r="I30" s="51" t="s">
        <v>174</v>
      </c>
      <c r="J30" s="51" t="str">
        <f t="shared" si="0"/>
        <v/>
      </c>
      <c r="K30" s="46" t="s">
        <v>64</v>
      </c>
      <c r="L30" s="50"/>
      <c r="N30" s="33">
        <f t="shared" si="1"/>
        <v>0</v>
      </c>
      <c r="O30" s="33" t="s">
        <v>114</v>
      </c>
      <c r="P30" s="33">
        <f>混合ダブルス①!B43</f>
        <v>0</v>
      </c>
      <c r="Q30" s="33">
        <f>混合ダブルス②!B43</f>
        <v>0</v>
      </c>
      <c r="R30" s="33">
        <f>混合ダブルス③!B43</f>
        <v>0</v>
      </c>
      <c r="S30" s="33">
        <f>混合ダブルス④!B43</f>
        <v>0</v>
      </c>
      <c r="T30" s="33">
        <f>混合ダブルス⑤!B43</f>
        <v>0</v>
      </c>
    </row>
    <row r="31" spans="1:20" ht="15.95" customHeight="1">
      <c r="A31" s="93" t="s">
        <v>171</v>
      </c>
      <c r="B31" s="94"/>
      <c r="C31" s="45" t="str">
        <f>IF(N31=0,"",N31)</f>
        <v/>
      </c>
      <c r="D31" s="46" t="s">
        <v>141</v>
      </c>
      <c r="E31" s="47">
        <v>5000</v>
      </c>
      <c r="F31" s="51" t="s">
        <v>62</v>
      </c>
      <c r="G31" s="49" t="str">
        <f>IF(ISBLANK(C31),"",C31)</f>
        <v/>
      </c>
      <c r="H31" s="51" t="s">
        <v>141</v>
      </c>
      <c r="I31" s="51" t="s">
        <v>63</v>
      </c>
      <c r="J31" s="52" t="str">
        <f>IF(ISERROR(E31*G31),"",E31*G31)</f>
        <v/>
      </c>
      <c r="K31" s="46" t="s">
        <v>64</v>
      </c>
      <c r="L31" s="53"/>
      <c r="N31" s="33">
        <f t="shared" si="1"/>
        <v>0</v>
      </c>
      <c r="O31" s="33" t="s">
        <v>122</v>
      </c>
      <c r="P31" s="33">
        <f>混合ダブルス①!B44</f>
        <v>0</v>
      </c>
      <c r="Q31" s="33">
        <f>混合ダブルス②!B44</f>
        <v>0</v>
      </c>
      <c r="R31" s="33">
        <f>混合ダブルス③!B44</f>
        <v>0</v>
      </c>
      <c r="S31" s="33">
        <f>混合ダブルス④!B44</f>
        <v>0</v>
      </c>
      <c r="T31" s="33">
        <f>混合ダブルス⑤!B44</f>
        <v>0</v>
      </c>
    </row>
    <row r="32" spans="1:20" ht="15.95" customHeight="1">
      <c r="A32" s="95" t="s">
        <v>65</v>
      </c>
      <c r="B32" s="96"/>
      <c r="C32" s="96"/>
      <c r="D32" s="96"/>
      <c r="E32" s="54"/>
      <c r="F32" s="55"/>
      <c r="G32" s="55"/>
      <c r="H32" s="55"/>
      <c r="I32" s="55"/>
      <c r="J32" s="55" t="str">
        <f>IF(SUM(J6:J31)=0,"",SUM(J6:J31))</f>
        <v/>
      </c>
      <c r="K32" s="44" t="s">
        <v>64</v>
      </c>
      <c r="L32" s="56"/>
    </row>
    <row r="33" spans="1:6" ht="13.15" customHeight="1"/>
    <row r="34" spans="1:6" ht="25.5" customHeight="1">
      <c r="A34" s="97" t="s">
        <v>66</v>
      </c>
      <c r="B34" s="97"/>
      <c r="C34" s="97"/>
      <c r="D34" s="98" t="str">
        <f>J32</f>
        <v/>
      </c>
      <c r="E34" s="98"/>
      <c r="F34" s="24" t="s">
        <v>67</v>
      </c>
    </row>
    <row r="35" spans="1:6" ht="13.9" customHeight="1"/>
    <row r="36" spans="1:6">
      <c r="A36" s="99" t="str">
        <f>申込み県協会入力!$E$3</f>
        <v>令和　年　月　日</v>
      </c>
      <c r="B36" s="99"/>
      <c r="C36" s="99"/>
    </row>
    <row r="42" spans="1:6" ht="16.899999999999999" customHeight="1"/>
  </sheetData>
  <mergeCells count="35">
    <mergeCell ref="A6:B6"/>
    <mergeCell ref="A1:L1"/>
    <mergeCell ref="B3:C3"/>
    <mergeCell ref="A5:B5"/>
    <mergeCell ref="C5:D5"/>
    <mergeCell ref="E5:K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2:D32"/>
    <mergeCell ref="A34:C34"/>
    <mergeCell ref="D34:E34"/>
    <mergeCell ref="A36:C3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&amp;R&amp;9&amp;F</oddHeader>
  </headerFooter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L53"/>
  <sheetViews>
    <sheetView view="pageBreakPreview" zoomScaleNormal="100" zoomScaleSheetLayoutView="100" workbookViewId="0">
      <selection activeCell="A6" sqref="A6:A7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254</v>
      </c>
      <c r="C3" s="110"/>
      <c r="D3" s="110"/>
      <c r="E3" s="111"/>
      <c r="F3" s="17" t="str">
        <f>$D$53</f>
        <v/>
      </c>
      <c r="G3" s="17"/>
      <c r="H3" s="18" t="s">
        <v>14</v>
      </c>
      <c r="I3" s="118" t="e">
        <f>申込み県協会入力!$B$3</f>
        <v>#N/A</v>
      </c>
      <c r="J3" s="119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116"/>
      <c r="B6" s="116"/>
      <c r="C6" s="116"/>
      <c r="D6" s="89"/>
      <c r="E6" s="63"/>
      <c r="F6" s="65"/>
      <c r="G6" s="63" t="str">
        <f>IF(F6&lt;&gt;"",DATEDIF(F6,DATEVALUE("2025/4/1"),"Y"),"")</f>
        <v/>
      </c>
      <c r="H6" s="66"/>
      <c r="I6" s="63"/>
      <c r="J6" s="62"/>
      <c r="K6" s="79"/>
    </row>
    <row r="7" spans="1:11" ht="19.149999999999999" customHeight="1">
      <c r="A7" s="117"/>
      <c r="B7" s="117"/>
      <c r="C7" s="117"/>
      <c r="D7" s="64"/>
      <c r="E7" s="63"/>
      <c r="F7" s="65"/>
      <c r="G7" s="63" t="str">
        <f>IF(F7&lt;&gt;"",DATEDIF(F7,DATEVALUE("2025/4/1"),"Y"),"")</f>
        <v/>
      </c>
      <c r="H7" s="66"/>
      <c r="I7" s="63"/>
      <c r="J7" s="62"/>
      <c r="K7" s="79"/>
    </row>
    <row r="8" spans="1:11" ht="19.149999999999999" customHeight="1">
      <c r="A8" s="116"/>
      <c r="B8" s="116"/>
      <c r="C8" s="116"/>
      <c r="D8" s="64"/>
      <c r="E8" s="63"/>
      <c r="F8" s="65"/>
      <c r="G8" s="63" t="str">
        <f t="shared" ref="G8:G25" si="0">IF(F8&lt;&gt;"",DATEDIF(F8,DATEVALUE("2025/4/1"),"Y"),"")</f>
        <v/>
      </c>
      <c r="H8" s="66"/>
      <c r="I8" s="63"/>
      <c r="J8" s="62"/>
      <c r="K8" s="79"/>
    </row>
    <row r="9" spans="1:11" ht="19.149999999999999" customHeight="1">
      <c r="A9" s="117"/>
      <c r="B9" s="117"/>
      <c r="C9" s="117"/>
      <c r="D9" s="64"/>
      <c r="E9" s="63"/>
      <c r="F9" s="65"/>
      <c r="G9" s="63" t="str">
        <f t="shared" si="0"/>
        <v/>
      </c>
      <c r="H9" s="66"/>
      <c r="I9" s="63"/>
      <c r="J9" s="62"/>
      <c r="K9" s="79"/>
    </row>
    <row r="10" spans="1:11" ht="19.149999999999999" customHeight="1">
      <c r="A10" s="116"/>
      <c r="B10" s="116"/>
      <c r="C10" s="116"/>
      <c r="D10" s="64"/>
      <c r="E10" s="63"/>
      <c r="F10" s="65"/>
      <c r="G10" s="63" t="str">
        <f t="shared" si="0"/>
        <v/>
      </c>
      <c r="H10" s="66"/>
      <c r="I10" s="63"/>
      <c r="J10" s="62"/>
      <c r="K10" s="79"/>
    </row>
    <row r="11" spans="1:11" ht="19.149999999999999" customHeight="1">
      <c r="A11" s="117"/>
      <c r="B11" s="117"/>
      <c r="C11" s="117"/>
      <c r="D11" s="64"/>
      <c r="E11" s="63"/>
      <c r="F11" s="65"/>
      <c r="G11" s="63" t="str">
        <f t="shared" si="0"/>
        <v/>
      </c>
      <c r="H11" s="66"/>
      <c r="I11" s="63"/>
      <c r="J11" s="62"/>
      <c r="K11" s="79"/>
    </row>
    <row r="12" spans="1:11" ht="19.149999999999999" customHeight="1">
      <c r="A12" s="116"/>
      <c r="B12" s="116"/>
      <c r="C12" s="116"/>
      <c r="D12" s="64"/>
      <c r="E12" s="63"/>
      <c r="F12" s="65"/>
      <c r="G12" s="63" t="str">
        <f t="shared" si="0"/>
        <v/>
      </c>
      <c r="H12" s="66"/>
      <c r="I12" s="63"/>
      <c r="J12" s="62"/>
      <c r="K12" s="79"/>
    </row>
    <row r="13" spans="1:11" ht="19.149999999999999" customHeight="1">
      <c r="A13" s="117"/>
      <c r="B13" s="117"/>
      <c r="C13" s="117"/>
      <c r="D13" s="64"/>
      <c r="E13" s="63"/>
      <c r="F13" s="65"/>
      <c r="G13" s="63" t="str">
        <f t="shared" si="0"/>
        <v/>
      </c>
      <c r="H13" s="66"/>
      <c r="I13" s="63"/>
      <c r="J13" s="62"/>
      <c r="K13" s="79"/>
    </row>
    <row r="14" spans="1:11" ht="19.149999999999999" customHeight="1">
      <c r="A14" s="116"/>
      <c r="B14" s="116"/>
      <c r="C14" s="116"/>
      <c r="D14" s="64"/>
      <c r="E14" s="63"/>
      <c r="F14" s="65"/>
      <c r="G14" s="63" t="str">
        <f t="shared" si="0"/>
        <v/>
      </c>
      <c r="H14" s="66"/>
      <c r="I14" s="63"/>
      <c r="J14" s="62"/>
      <c r="K14" s="79"/>
    </row>
    <row r="15" spans="1:11" ht="19.149999999999999" customHeight="1">
      <c r="A15" s="117"/>
      <c r="B15" s="117"/>
      <c r="C15" s="117"/>
      <c r="D15" s="64"/>
      <c r="E15" s="63"/>
      <c r="F15" s="65"/>
      <c r="G15" s="63" t="str">
        <f t="shared" si="0"/>
        <v/>
      </c>
      <c r="H15" s="66"/>
      <c r="I15" s="63"/>
      <c r="J15" s="62"/>
      <c r="K15" s="79"/>
    </row>
    <row r="16" spans="1:11" ht="19.149999999999999" customHeight="1">
      <c r="A16" s="116"/>
      <c r="B16" s="116"/>
      <c r="C16" s="116"/>
      <c r="D16" s="64"/>
      <c r="E16" s="63"/>
      <c r="F16" s="65"/>
      <c r="G16" s="63" t="str">
        <f t="shared" si="0"/>
        <v/>
      </c>
      <c r="H16" s="66"/>
      <c r="I16" s="63"/>
      <c r="J16" s="62"/>
      <c r="K16" s="79"/>
    </row>
    <row r="17" spans="1:11" ht="19.149999999999999" customHeight="1">
      <c r="A17" s="117"/>
      <c r="B17" s="117"/>
      <c r="C17" s="117"/>
      <c r="D17" s="64"/>
      <c r="E17" s="63"/>
      <c r="F17" s="65"/>
      <c r="G17" s="63" t="str">
        <f t="shared" si="0"/>
        <v/>
      </c>
      <c r="H17" s="66"/>
      <c r="I17" s="63"/>
      <c r="J17" s="62"/>
      <c r="K17" s="79"/>
    </row>
    <row r="18" spans="1:11" ht="19.149999999999999" customHeight="1">
      <c r="A18" s="116"/>
      <c r="B18" s="116"/>
      <c r="C18" s="116"/>
      <c r="D18" s="64"/>
      <c r="E18" s="63"/>
      <c r="F18" s="65"/>
      <c r="G18" s="63" t="str">
        <f t="shared" si="0"/>
        <v/>
      </c>
      <c r="H18" s="66"/>
      <c r="I18" s="63"/>
      <c r="J18" s="62"/>
      <c r="K18" s="79"/>
    </row>
    <row r="19" spans="1:11" ht="19.149999999999999" customHeight="1">
      <c r="A19" s="117"/>
      <c r="B19" s="117"/>
      <c r="C19" s="117"/>
      <c r="D19" s="64"/>
      <c r="E19" s="63"/>
      <c r="F19" s="65"/>
      <c r="G19" s="63" t="str">
        <f t="shared" si="0"/>
        <v/>
      </c>
      <c r="H19" s="66"/>
      <c r="I19" s="63"/>
      <c r="J19" s="62"/>
      <c r="K19" s="79"/>
    </row>
    <row r="20" spans="1:11" ht="19.149999999999999" customHeight="1">
      <c r="A20" s="116"/>
      <c r="B20" s="116"/>
      <c r="C20" s="116"/>
      <c r="D20" s="64"/>
      <c r="E20" s="63"/>
      <c r="F20" s="65"/>
      <c r="G20" s="63" t="str">
        <f t="shared" si="0"/>
        <v/>
      </c>
      <c r="H20" s="66"/>
      <c r="I20" s="63"/>
      <c r="J20" s="62"/>
      <c r="K20" s="79"/>
    </row>
    <row r="21" spans="1:11" ht="19.149999999999999" customHeight="1">
      <c r="A21" s="117"/>
      <c r="B21" s="117"/>
      <c r="C21" s="117"/>
      <c r="D21" s="64"/>
      <c r="E21" s="63"/>
      <c r="F21" s="65"/>
      <c r="G21" s="63" t="str">
        <f t="shared" si="0"/>
        <v/>
      </c>
      <c r="H21" s="66"/>
      <c r="I21" s="63"/>
      <c r="J21" s="62"/>
      <c r="K21" s="79"/>
    </row>
    <row r="22" spans="1:11" ht="19.149999999999999" customHeight="1">
      <c r="A22" s="116"/>
      <c r="B22" s="116"/>
      <c r="C22" s="116"/>
      <c r="D22" s="64"/>
      <c r="E22" s="63"/>
      <c r="F22" s="65"/>
      <c r="G22" s="63" t="str">
        <f t="shared" si="0"/>
        <v/>
      </c>
      <c r="H22" s="66"/>
      <c r="I22" s="63"/>
      <c r="J22" s="62"/>
      <c r="K22" s="79"/>
    </row>
    <row r="23" spans="1:11" ht="19.149999999999999" customHeight="1">
      <c r="A23" s="117"/>
      <c r="B23" s="117"/>
      <c r="C23" s="117"/>
      <c r="D23" s="64"/>
      <c r="E23" s="63"/>
      <c r="F23" s="65"/>
      <c r="G23" s="63" t="str">
        <f t="shared" si="0"/>
        <v/>
      </c>
      <c r="H23" s="66"/>
      <c r="I23" s="63"/>
      <c r="J23" s="62"/>
      <c r="K23" s="79"/>
    </row>
    <row r="24" spans="1:11" ht="19.149999999999999" customHeight="1">
      <c r="A24" s="116"/>
      <c r="B24" s="116"/>
      <c r="C24" s="116"/>
      <c r="D24" s="64"/>
      <c r="E24" s="63"/>
      <c r="F24" s="65"/>
      <c r="G24" s="63" t="str">
        <f t="shared" si="0"/>
        <v/>
      </c>
      <c r="H24" s="66"/>
      <c r="I24" s="63"/>
      <c r="J24" s="62"/>
      <c r="K24" s="79"/>
    </row>
    <row r="25" spans="1:11" ht="19.149999999999999" customHeight="1">
      <c r="A25" s="117"/>
      <c r="B25" s="117"/>
      <c r="C25" s="117"/>
      <c r="D25" s="64"/>
      <c r="E25" s="63"/>
      <c r="F25" s="65"/>
      <c r="G25" s="63" t="str">
        <f t="shared" si="0"/>
        <v/>
      </c>
      <c r="H25" s="66"/>
      <c r="I25" s="63"/>
      <c r="J25" s="62"/>
      <c r="K25" s="79"/>
    </row>
    <row r="26" spans="1:11">
      <c r="A26" s="7"/>
      <c r="B26" s="8"/>
      <c r="C26" s="8"/>
      <c r="D26" s="8"/>
      <c r="E26" s="8"/>
      <c r="F26" s="8"/>
      <c r="G26" s="9"/>
      <c r="H26" s="8"/>
      <c r="I26" s="8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6"/>
      <c r="H36" s="5"/>
      <c r="I36" s="5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6"/>
      <c r="H37" s="5"/>
      <c r="I37" s="5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6"/>
      <c r="H38" s="5"/>
      <c r="I38" s="5"/>
      <c r="J38" s="5"/>
      <c r="K38" s="5"/>
      <c r="L38" s="5"/>
    </row>
    <row r="40" spans="1:12">
      <c r="A40" t="s">
        <v>108</v>
      </c>
      <c r="B40">
        <f>COUNTIF(A$6:A$25,A40)</f>
        <v>0</v>
      </c>
    </row>
    <row r="41" spans="1:12">
      <c r="A41" t="s">
        <v>110</v>
      </c>
      <c r="B41">
        <f t="shared" ref="B41:B44" si="1">COUNTIF(A$6:A$25,A41)</f>
        <v>0</v>
      </c>
    </row>
    <row r="42" spans="1:12">
      <c r="A42" t="s">
        <v>112</v>
      </c>
      <c r="B42">
        <f t="shared" si="1"/>
        <v>0</v>
      </c>
    </row>
    <row r="43" spans="1:12">
      <c r="A43" t="s">
        <v>114</v>
      </c>
      <c r="B43">
        <f t="shared" si="1"/>
        <v>0</v>
      </c>
    </row>
    <row r="44" spans="1:12">
      <c r="A44" t="s">
        <v>122</v>
      </c>
      <c r="B44">
        <f t="shared" si="1"/>
        <v>0</v>
      </c>
    </row>
    <row r="46" spans="1:12">
      <c r="A46" s="2" t="s">
        <v>142</v>
      </c>
      <c r="B46">
        <f>混合ダブルス①!$B$46</f>
        <v>0</v>
      </c>
    </row>
    <row r="47" spans="1:12">
      <c r="A47" s="2" t="s">
        <v>143</v>
      </c>
      <c r="B47">
        <f>混合ダブルス②!$B$47</f>
        <v>0</v>
      </c>
    </row>
    <row r="48" spans="1:12">
      <c r="A48" s="2" t="s">
        <v>144</v>
      </c>
      <c r="B48">
        <f>混合ダブルス③!$B$48</f>
        <v>0</v>
      </c>
    </row>
    <row r="49" spans="1:4">
      <c r="A49" s="2" t="s">
        <v>145</v>
      </c>
      <c r="B49">
        <f>混合ダブルス④!$B$49</f>
        <v>0</v>
      </c>
    </row>
    <row r="50" spans="1:4">
      <c r="A50" s="59" t="s">
        <v>172</v>
      </c>
      <c r="B50" s="1">
        <f>SUM(B40:B44)</f>
        <v>0</v>
      </c>
      <c r="C50" s="1"/>
    </row>
    <row r="52" spans="1:4">
      <c r="B52">
        <f>SUM(B46:B50)</f>
        <v>0</v>
      </c>
    </row>
    <row r="53" spans="1:4">
      <c r="A53" s="2"/>
      <c r="B53">
        <f>ROUNDUP(B52/10,0)</f>
        <v>0</v>
      </c>
      <c r="D53" t="str">
        <f>IF(B53&gt;4,CONCATENATE(5,"/",B53),"")</f>
        <v/>
      </c>
    </row>
  </sheetData>
  <mergeCells count="33">
    <mergeCell ref="A24:A25"/>
    <mergeCell ref="B24:B25"/>
    <mergeCell ref="A20:A21"/>
    <mergeCell ref="B20:B21"/>
    <mergeCell ref="A22:A23"/>
    <mergeCell ref="B22:B23"/>
    <mergeCell ref="A16:A17"/>
    <mergeCell ref="B16:B17"/>
    <mergeCell ref="A18:A19"/>
    <mergeCell ref="B18:B19"/>
    <mergeCell ref="A12:A13"/>
    <mergeCell ref="B12:B13"/>
    <mergeCell ref="A14:A15"/>
    <mergeCell ref="B14:B15"/>
    <mergeCell ref="A8:A9"/>
    <mergeCell ref="B8:B9"/>
    <mergeCell ref="A10:A11"/>
    <mergeCell ref="B10:B11"/>
    <mergeCell ref="A1:K1"/>
    <mergeCell ref="B3:E3"/>
    <mergeCell ref="I3:J3"/>
    <mergeCell ref="A6:A7"/>
    <mergeCell ref="B6:B7"/>
    <mergeCell ref="C6:C7"/>
    <mergeCell ref="C8:C9"/>
    <mergeCell ref="C10:C11"/>
    <mergeCell ref="C22:C23"/>
    <mergeCell ref="C24:C25"/>
    <mergeCell ref="C12:C13"/>
    <mergeCell ref="C14:C15"/>
    <mergeCell ref="C16:C17"/>
    <mergeCell ref="C18:C19"/>
    <mergeCell ref="C20:C21"/>
  </mergeCells>
  <phoneticPr fontId="2"/>
  <dataValidations count="5">
    <dataValidation type="list" allowBlank="1" showInputMessage="1" showErrorMessage="1" sqref="I6:I25" xr:uid="{AE6DD222-A24D-4305-BA33-24437A05907F}">
      <formula1>sp</formula1>
    </dataValidation>
    <dataValidation type="list" allowBlank="1" showInputMessage="1" showErrorMessage="1" sqref="J6 J8 J10 J12 J14 J16 J18 J20 J22 J24" xr:uid="{CEE440BB-965A-49EF-B605-4F2DFBF48B85}">
      <formula1>ts_05</formula1>
    </dataValidation>
    <dataValidation type="list" allowBlank="1" showInputMessage="1" showErrorMessage="1" sqref="J7 J9 J11 J13 J15 J17 J19 J21 J23 J25" xr:uid="{54F4E0A8-5EB8-4A53-A538-D3718137F02F}">
      <formula1>ts_06</formula1>
    </dataValidation>
    <dataValidation type="list" allowBlank="1" showInputMessage="1" showErrorMessage="1" sqref="A6:A25" xr:uid="{BE9E29C6-BC42-4BD2-B7CA-7B76CC2B4BC3}">
      <formula1>xd</formula1>
    </dataValidation>
    <dataValidation type="list" allowBlank="1" showInputMessage="1" showErrorMessage="1" sqref="C6:C25" xr:uid="{A6374875-618C-4BFB-91E6-DBA226F85C79}">
      <formula1>"〇"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N27"/>
  <sheetViews>
    <sheetView workbookViewId="0">
      <selection activeCell="B2" sqref="B2"/>
    </sheetView>
  </sheetViews>
  <sheetFormatPr defaultRowHeight="18.75"/>
  <cols>
    <col min="1" max="6" width="9" customWidth="1"/>
    <col min="11" max="11" width="9" bestFit="1" customWidth="1"/>
    <col min="12" max="12" width="31.6640625" bestFit="1" customWidth="1"/>
    <col min="13" max="13" width="15.77734375" bestFit="1" customWidth="1"/>
  </cols>
  <sheetData>
    <row r="1" spans="1:14" ht="19.5" thickBot="1">
      <c r="A1" t="s">
        <v>71</v>
      </c>
      <c r="H1" t="s">
        <v>39</v>
      </c>
      <c r="I1" t="s">
        <v>14</v>
      </c>
      <c r="J1" t="s">
        <v>37</v>
      </c>
      <c r="K1" t="s">
        <v>38</v>
      </c>
    </row>
    <row r="2" spans="1:14" ht="19.5" thickBot="1">
      <c r="A2" t="s">
        <v>4</v>
      </c>
      <c r="B2" s="40">
        <v>26</v>
      </c>
      <c r="C2" t="str">
        <f>CONCATENATE("第",B2,"回",A1)</f>
        <v>第26回中国地区シニアバドミントン選手権大会</v>
      </c>
      <c r="H2">
        <v>31</v>
      </c>
      <c r="I2" t="s">
        <v>27</v>
      </c>
      <c r="J2" t="s">
        <v>184</v>
      </c>
      <c r="K2" t="s">
        <v>28</v>
      </c>
      <c r="L2" t="s">
        <v>29</v>
      </c>
      <c r="M2" s="2" t="s">
        <v>30</v>
      </c>
      <c r="N2" t="s">
        <v>69</v>
      </c>
    </row>
    <row r="3" spans="1:14" ht="19.5" thickBot="1">
      <c r="A3" t="s">
        <v>3</v>
      </c>
      <c r="B3" s="41">
        <v>2025</v>
      </c>
      <c r="C3" t="str">
        <f>CONCATENATE(B3,"/",4,"/",1)</f>
        <v>2025/4/1</v>
      </c>
      <c r="H3">
        <v>32</v>
      </c>
      <c r="I3" t="s">
        <v>31</v>
      </c>
      <c r="J3" t="s">
        <v>32</v>
      </c>
      <c r="K3" t="s">
        <v>33</v>
      </c>
      <c r="L3" t="s">
        <v>34</v>
      </c>
      <c r="M3" s="2" t="s">
        <v>35</v>
      </c>
      <c r="N3" t="s">
        <v>36</v>
      </c>
    </row>
    <row r="4" spans="1:14">
      <c r="H4">
        <v>33</v>
      </c>
      <c r="I4" t="s">
        <v>16</v>
      </c>
      <c r="J4" t="s">
        <v>17</v>
      </c>
      <c r="K4" t="s">
        <v>18</v>
      </c>
      <c r="L4" t="s">
        <v>19</v>
      </c>
      <c r="M4" s="2" t="s">
        <v>20</v>
      </c>
      <c r="N4" t="s">
        <v>70</v>
      </c>
    </row>
    <row r="5" spans="1:14">
      <c r="H5">
        <v>34</v>
      </c>
      <c r="I5" t="s">
        <v>21</v>
      </c>
      <c r="J5" t="s">
        <v>242</v>
      </c>
      <c r="K5" t="s">
        <v>246</v>
      </c>
      <c r="L5" t="s">
        <v>247</v>
      </c>
      <c r="M5" s="2" t="s">
        <v>244</v>
      </c>
      <c r="N5" t="s">
        <v>245</v>
      </c>
    </row>
    <row r="6" spans="1:14">
      <c r="A6" s="2" t="s">
        <v>124</v>
      </c>
      <c r="B6" s="2" t="s">
        <v>125</v>
      </c>
      <c r="C6" s="2" t="s">
        <v>126</v>
      </c>
      <c r="D6" s="2" t="s">
        <v>127</v>
      </c>
      <c r="E6" s="2" t="s">
        <v>128</v>
      </c>
      <c r="F6" s="2" t="s">
        <v>136</v>
      </c>
      <c r="H6">
        <v>35</v>
      </c>
      <c r="I6" t="s">
        <v>22</v>
      </c>
      <c r="J6" t="s">
        <v>243</v>
      </c>
      <c r="K6" t="s">
        <v>23</v>
      </c>
      <c r="L6" t="s">
        <v>24</v>
      </c>
      <c r="M6" s="2" t="s">
        <v>25</v>
      </c>
      <c r="N6" t="s">
        <v>26</v>
      </c>
    </row>
    <row r="7" spans="1:14">
      <c r="A7" s="2" t="s">
        <v>96</v>
      </c>
      <c r="B7" s="2" t="s">
        <v>73</v>
      </c>
      <c r="C7" s="2" t="s">
        <v>116</v>
      </c>
      <c r="D7" s="2" t="s">
        <v>86</v>
      </c>
      <c r="E7" s="2" t="s">
        <v>108</v>
      </c>
      <c r="F7" s="2" t="s">
        <v>137</v>
      </c>
      <c r="M7" s="2"/>
    </row>
    <row r="8" spans="1:14">
      <c r="A8" s="2" t="s">
        <v>98</v>
      </c>
      <c r="B8" s="2" t="s">
        <v>75</v>
      </c>
      <c r="C8" s="2" t="s">
        <v>118</v>
      </c>
      <c r="D8" s="2" t="s">
        <v>84</v>
      </c>
      <c r="E8" s="2" t="s">
        <v>110</v>
      </c>
      <c r="F8" s="2" t="s">
        <v>138</v>
      </c>
    </row>
    <row r="9" spans="1:14">
      <c r="A9" s="2" t="s">
        <v>100</v>
      </c>
      <c r="B9" s="2" t="s">
        <v>77</v>
      </c>
      <c r="C9" s="2" t="s">
        <v>120</v>
      </c>
      <c r="D9" s="2" t="s">
        <v>88</v>
      </c>
      <c r="E9" s="2" t="s">
        <v>112</v>
      </c>
      <c r="F9" s="2" t="s">
        <v>139</v>
      </c>
    </row>
    <row r="10" spans="1:14">
      <c r="A10" s="2" t="s">
        <v>102</v>
      </c>
      <c r="B10" s="2" t="s">
        <v>79</v>
      </c>
      <c r="C10" s="2"/>
      <c r="D10" s="2" t="s">
        <v>90</v>
      </c>
      <c r="E10" s="2" t="s">
        <v>114</v>
      </c>
      <c r="F10" s="2"/>
    </row>
    <row r="11" spans="1:14">
      <c r="A11" s="2" t="s">
        <v>104</v>
      </c>
      <c r="B11" s="2" t="s">
        <v>81</v>
      </c>
      <c r="C11" s="2"/>
      <c r="D11" s="2" t="s">
        <v>92</v>
      </c>
      <c r="E11" s="2" t="s">
        <v>122</v>
      </c>
    </row>
    <row r="12" spans="1:14">
      <c r="A12" s="2" t="s">
        <v>106</v>
      </c>
      <c r="B12" s="2" t="s">
        <v>83</v>
      </c>
      <c r="C12" s="2"/>
      <c r="D12" s="2" t="s">
        <v>94</v>
      </c>
      <c r="E12" s="2"/>
    </row>
    <row r="16" spans="1:14">
      <c r="A16" s="2" t="s">
        <v>8</v>
      </c>
      <c r="B16" s="2" t="s">
        <v>9</v>
      </c>
      <c r="C16" s="2" t="s">
        <v>10</v>
      </c>
      <c r="D16" s="2" t="s">
        <v>11</v>
      </c>
      <c r="E16" s="2" t="s">
        <v>12</v>
      </c>
      <c r="F16" s="2" t="s">
        <v>13</v>
      </c>
    </row>
    <row r="17" spans="1:6">
      <c r="A17" s="2" t="s">
        <v>73</v>
      </c>
      <c r="B17" s="2" t="s">
        <v>97</v>
      </c>
      <c r="C17" s="2" t="s">
        <v>87</v>
      </c>
      <c r="D17" s="2" t="s">
        <v>117</v>
      </c>
      <c r="E17" s="2" t="s">
        <v>73</v>
      </c>
      <c r="F17" s="2" t="s">
        <v>87</v>
      </c>
    </row>
    <row r="18" spans="1:6">
      <c r="A18" s="2" t="s">
        <v>75</v>
      </c>
      <c r="B18" s="2" t="s">
        <v>99</v>
      </c>
      <c r="C18" s="2" t="s">
        <v>85</v>
      </c>
      <c r="D18" s="2" t="s">
        <v>119</v>
      </c>
      <c r="E18" s="2" t="s">
        <v>75</v>
      </c>
      <c r="F18" s="2" t="s">
        <v>85</v>
      </c>
    </row>
    <row r="19" spans="1:6">
      <c r="A19" s="2" t="s">
        <v>77</v>
      </c>
      <c r="B19" s="2" t="s">
        <v>101</v>
      </c>
      <c r="C19" s="2" t="s">
        <v>89</v>
      </c>
      <c r="D19" s="2" t="s">
        <v>121</v>
      </c>
      <c r="E19" s="2" t="s">
        <v>77</v>
      </c>
      <c r="F19" s="2" t="s">
        <v>89</v>
      </c>
    </row>
    <row r="20" spans="1:6">
      <c r="A20" s="2" t="s">
        <v>79</v>
      </c>
      <c r="B20" s="2" t="s">
        <v>103</v>
      </c>
      <c r="C20" s="2" t="s">
        <v>91</v>
      </c>
      <c r="D20" s="2" t="s">
        <v>108</v>
      </c>
      <c r="E20" s="2" t="s">
        <v>79</v>
      </c>
      <c r="F20" s="2" t="s">
        <v>91</v>
      </c>
    </row>
    <row r="21" spans="1:6">
      <c r="A21" s="2" t="s">
        <v>81</v>
      </c>
      <c r="B21" s="2" t="s">
        <v>105</v>
      </c>
      <c r="C21" s="2" t="s">
        <v>93</v>
      </c>
      <c r="D21" s="2" t="s">
        <v>110</v>
      </c>
      <c r="E21" s="2" t="s">
        <v>81</v>
      </c>
      <c r="F21" s="2" t="s">
        <v>93</v>
      </c>
    </row>
    <row r="22" spans="1:6">
      <c r="A22" s="2" t="s">
        <v>83</v>
      </c>
      <c r="B22" s="2" t="s">
        <v>107</v>
      </c>
      <c r="C22" s="2" t="s">
        <v>95</v>
      </c>
      <c r="D22" s="2" t="s">
        <v>112</v>
      </c>
      <c r="E22" s="2" t="s">
        <v>83</v>
      </c>
      <c r="F22" s="2" t="s">
        <v>95</v>
      </c>
    </row>
    <row r="23" spans="1:6">
      <c r="A23" s="2"/>
      <c r="B23" s="2" t="s">
        <v>109</v>
      </c>
      <c r="C23" s="2"/>
      <c r="D23" s="2" t="s">
        <v>114</v>
      </c>
    </row>
    <row r="24" spans="1:6">
      <c r="A24" s="2"/>
      <c r="B24" s="2" t="s">
        <v>111</v>
      </c>
      <c r="D24" s="2" t="s">
        <v>123</v>
      </c>
    </row>
    <row r="25" spans="1:6">
      <c r="A25" s="2"/>
      <c r="B25" s="2" t="s">
        <v>113</v>
      </c>
      <c r="D25" s="2"/>
    </row>
    <row r="26" spans="1:6">
      <c r="B26" s="2" t="s">
        <v>115</v>
      </c>
    </row>
    <row r="27" spans="1:6">
      <c r="B27" s="2" t="s">
        <v>123</v>
      </c>
    </row>
  </sheetData>
  <phoneticPr fontId="2"/>
  <dataValidations count="1">
    <dataValidation type="list" allowBlank="1" showInputMessage="1" showErrorMessage="1" sqref="F7:F10" xr:uid="{00000000-0002-0000-0400-000000000000}">
      <formula1>"sp"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  <pageSetUpPr fitToPage="1"/>
  </sheetPr>
  <dimension ref="A1:P53"/>
  <sheetViews>
    <sheetView workbookViewId="0">
      <selection activeCell="O15" sqref="O15"/>
    </sheetView>
  </sheetViews>
  <sheetFormatPr defaultRowHeight="18.75"/>
  <cols>
    <col min="1" max="1" width="5.6640625" bestFit="1" customWidth="1"/>
    <col min="2" max="2" width="4.6640625" customWidth="1"/>
    <col min="3" max="3" width="10.88671875" customWidth="1"/>
    <col min="4" max="4" width="11.109375" customWidth="1"/>
    <col min="5" max="5" width="10.44140625" customWidth="1"/>
    <col min="6" max="6" width="4.33203125" style="2" customWidth="1"/>
    <col min="7" max="7" width="11.44140625" customWidth="1"/>
    <col min="8" max="8" width="5.77734375" style="2" customWidth="1"/>
    <col min="9" max="9" width="6.109375" customWidth="1"/>
    <col min="10" max="10" width="4.44140625" customWidth="1"/>
    <col min="11" max="11" width="8.44140625" customWidth="1"/>
    <col min="13" max="13" width="3.6640625" customWidth="1"/>
    <col min="14" max="14" width="11" customWidth="1"/>
    <col min="15" max="15" width="20" bestFit="1" customWidth="1"/>
    <col min="16" max="16" width="23.88671875" bestFit="1" customWidth="1"/>
  </cols>
  <sheetData>
    <row r="1" spans="1:16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6" ht="10.9" customHeight="1"/>
    <row r="3" spans="1:16" ht="24" customHeight="1">
      <c r="B3" s="109" t="s">
        <v>250</v>
      </c>
      <c r="C3" s="110"/>
      <c r="D3" s="111"/>
      <c r="E3" s="17" t="str">
        <f>C53</f>
        <v>1/2</v>
      </c>
      <c r="F3" s="17"/>
      <c r="G3" s="18" t="s">
        <v>14</v>
      </c>
      <c r="H3" s="112" t="e">
        <f>申込み県協会入力!$B$3</f>
        <v>#N/A</v>
      </c>
      <c r="I3" s="113"/>
      <c r="J3" s="81"/>
    </row>
    <row r="4" spans="1:16" ht="12.6" customHeight="1"/>
    <row r="5" spans="1:16" ht="19.149999999999999" customHeight="1">
      <c r="A5" s="62" t="s">
        <v>5</v>
      </c>
      <c r="B5" s="63" t="s">
        <v>55</v>
      </c>
      <c r="C5" s="62" t="s">
        <v>6</v>
      </c>
      <c r="D5" s="78" t="s">
        <v>249</v>
      </c>
      <c r="E5" s="62" t="s">
        <v>7</v>
      </c>
      <c r="F5" s="62" t="s">
        <v>0</v>
      </c>
      <c r="G5" s="62" t="s">
        <v>1</v>
      </c>
      <c r="H5" s="62" t="s">
        <v>136</v>
      </c>
      <c r="I5" s="63" t="s">
        <v>2</v>
      </c>
      <c r="J5" s="63" t="s">
        <v>255</v>
      </c>
      <c r="K5" s="78" t="s">
        <v>248</v>
      </c>
      <c r="N5" s="67"/>
      <c r="O5" s="83" t="s">
        <v>175</v>
      </c>
      <c r="P5" s="68" t="s">
        <v>176</v>
      </c>
    </row>
    <row r="6" spans="1:16" ht="19.149999999999999" customHeight="1">
      <c r="A6" s="70" t="s">
        <v>96</v>
      </c>
      <c r="B6" s="70">
        <v>1</v>
      </c>
      <c r="C6" s="72" t="s">
        <v>191</v>
      </c>
      <c r="D6" s="71" t="s">
        <v>193</v>
      </c>
      <c r="E6" s="73">
        <v>33690</v>
      </c>
      <c r="F6" s="70">
        <f>IF(E6&lt;&gt;"",DATEDIF(E6,DATEVALUE("2024/4/1"),"Y"),"")</f>
        <v>32</v>
      </c>
      <c r="G6" s="74" t="s">
        <v>186</v>
      </c>
      <c r="H6" s="71" t="s">
        <v>173</v>
      </c>
      <c r="I6" s="70" t="s">
        <v>72</v>
      </c>
      <c r="J6" s="71" t="s">
        <v>256</v>
      </c>
      <c r="K6" s="70"/>
      <c r="O6" s="84"/>
      <c r="P6" s="69"/>
    </row>
    <row r="7" spans="1:16" ht="19.149999999999999" customHeight="1">
      <c r="A7" s="70" t="s">
        <v>96</v>
      </c>
      <c r="B7" s="70">
        <v>2</v>
      </c>
      <c r="C7" s="72" t="s">
        <v>195</v>
      </c>
      <c r="D7" s="71" t="s">
        <v>194</v>
      </c>
      <c r="E7" s="73">
        <v>31918</v>
      </c>
      <c r="F7" s="70">
        <f t="shared" ref="F7:F14" si="0">IF(E7&lt;&gt;"",DATEDIF(E7,DATEVALUE("2024/4/1"),"Y"),"")</f>
        <v>36</v>
      </c>
      <c r="G7" s="74" t="s">
        <v>185</v>
      </c>
      <c r="H7" s="71" t="s">
        <v>173</v>
      </c>
      <c r="I7" s="70" t="s">
        <v>72</v>
      </c>
      <c r="J7" s="71"/>
      <c r="K7" s="70"/>
      <c r="N7" s="70" t="s">
        <v>5</v>
      </c>
      <c r="O7" s="85" t="s">
        <v>182</v>
      </c>
      <c r="P7" s="68" t="s">
        <v>177</v>
      </c>
    </row>
    <row r="8" spans="1:16" ht="19.149999999999999" customHeight="1">
      <c r="A8" s="70" t="s">
        <v>96</v>
      </c>
      <c r="B8" s="70">
        <v>3</v>
      </c>
      <c r="C8" s="72" t="s">
        <v>192</v>
      </c>
      <c r="D8" s="71" t="s">
        <v>196</v>
      </c>
      <c r="E8" s="73">
        <v>34183</v>
      </c>
      <c r="F8" s="70">
        <f t="shared" si="0"/>
        <v>30</v>
      </c>
      <c r="G8" s="74" t="s">
        <v>187</v>
      </c>
      <c r="H8" s="71" t="s">
        <v>173</v>
      </c>
      <c r="I8" s="70" t="s">
        <v>72</v>
      </c>
      <c r="J8" s="71"/>
      <c r="K8" s="70"/>
      <c r="N8" s="71" t="s">
        <v>55</v>
      </c>
      <c r="O8" s="84"/>
      <c r="P8" s="69"/>
    </row>
    <row r="9" spans="1:16" ht="19.149999999999999" customHeight="1">
      <c r="A9" s="70" t="s">
        <v>96</v>
      </c>
      <c r="B9" s="70">
        <v>4</v>
      </c>
      <c r="C9" s="72" t="s">
        <v>212</v>
      </c>
      <c r="D9" s="71" t="s">
        <v>213</v>
      </c>
      <c r="E9" s="73">
        <v>32985</v>
      </c>
      <c r="F9" s="70">
        <f t="shared" si="0"/>
        <v>33</v>
      </c>
      <c r="G9" s="74" t="s">
        <v>234</v>
      </c>
      <c r="H9" s="71" t="s">
        <v>173</v>
      </c>
      <c r="I9" s="70" t="s">
        <v>72</v>
      </c>
      <c r="J9" s="71"/>
      <c r="K9" s="70"/>
      <c r="N9" s="70" t="s">
        <v>257</v>
      </c>
      <c r="O9" s="85" t="s">
        <v>181</v>
      </c>
    </row>
    <row r="10" spans="1:16" ht="19.149999999999999" customHeight="1">
      <c r="A10" s="70" t="s">
        <v>96</v>
      </c>
      <c r="B10" s="70">
        <v>5</v>
      </c>
      <c r="C10" s="72" t="s">
        <v>214</v>
      </c>
      <c r="D10" s="71" t="s">
        <v>215</v>
      </c>
      <c r="E10" s="73">
        <v>34212</v>
      </c>
      <c r="F10" s="70">
        <f t="shared" si="0"/>
        <v>30</v>
      </c>
      <c r="G10" s="74" t="s">
        <v>235</v>
      </c>
      <c r="H10" s="71" t="s">
        <v>173</v>
      </c>
      <c r="I10" s="70" t="s">
        <v>72</v>
      </c>
      <c r="J10" s="71"/>
      <c r="K10" s="70"/>
      <c r="N10" s="70" t="s">
        <v>6</v>
      </c>
      <c r="O10" s="86" t="s">
        <v>178</v>
      </c>
      <c r="P10" s="69"/>
    </row>
    <row r="11" spans="1:16" ht="19.149999999999999" customHeight="1">
      <c r="A11" s="70" t="s">
        <v>96</v>
      </c>
      <c r="B11" s="70">
        <v>6</v>
      </c>
      <c r="C11" s="72" t="s">
        <v>216</v>
      </c>
      <c r="D11" s="71" t="s">
        <v>217</v>
      </c>
      <c r="E11" s="73">
        <v>33376</v>
      </c>
      <c r="F11" s="70">
        <f t="shared" si="0"/>
        <v>32</v>
      </c>
      <c r="G11" s="74" t="s">
        <v>236</v>
      </c>
      <c r="H11" s="71" t="s">
        <v>173</v>
      </c>
      <c r="I11" s="70" t="s">
        <v>72</v>
      </c>
      <c r="J11" s="71"/>
      <c r="K11" s="70"/>
      <c r="N11" s="82" t="s">
        <v>249</v>
      </c>
      <c r="O11" s="86" t="s">
        <v>178</v>
      </c>
      <c r="P11" s="69"/>
    </row>
    <row r="12" spans="1:16" ht="19.149999999999999" customHeight="1">
      <c r="A12" s="70" t="s">
        <v>96</v>
      </c>
      <c r="B12" s="70">
        <v>7</v>
      </c>
      <c r="C12" s="72" t="s">
        <v>218</v>
      </c>
      <c r="D12" s="71" t="s">
        <v>219</v>
      </c>
      <c r="E12" s="73">
        <v>33189</v>
      </c>
      <c r="F12" s="70">
        <f t="shared" si="0"/>
        <v>33</v>
      </c>
      <c r="G12" s="74" t="s">
        <v>237</v>
      </c>
      <c r="H12" s="71" t="s">
        <v>173</v>
      </c>
      <c r="I12" s="70" t="s">
        <v>72</v>
      </c>
      <c r="J12" s="71"/>
      <c r="K12" s="70"/>
      <c r="N12" s="70" t="s">
        <v>7</v>
      </c>
      <c r="O12" s="86" t="s">
        <v>179</v>
      </c>
      <c r="P12" s="69"/>
    </row>
    <row r="13" spans="1:16" ht="19.149999999999999" customHeight="1">
      <c r="A13" s="70" t="s">
        <v>96</v>
      </c>
      <c r="B13" s="70">
        <v>8</v>
      </c>
      <c r="C13" s="72" t="s">
        <v>220</v>
      </c>
      <c r="D13" s="71" t="s">
        <v>221</v>
      </c>
      <c r="E13" s="73">
        <v>34229</v>
      </c>
      <c r="F13" s="70">
        <f t="shared" si="0"/>
        <v>30</v>
      </c>
      <c r="G13" s="74" t="s">
        <v>187</v>
      </c>
      <c r="H13" s="71" t="s">
        <v>173</v>
      </c>
      <c r="I13" s="70" t="s">
        <v>72</v>
      </c>
      <c r="J13" s="71"/>
      <c r="K13" s="70"/>
      <c r="N13" s="70" t="s">
        <v>0</v>
      </c>
      <c r="O13" s="85" t="s">
        <v>180</v>
      </c>
      <c r="P13" s="68" t="s">
        <v>177</v>
      </c>
    </row>
    <row r="14" spans="1:16" ht="19.149999999999999" customHeight="1">
      <c r="A14" s="70" t="s">
        <v>96</v>
      </c>
      <c r="B14" s="70">
        <v>9</v>
      </c>
      <c r="C14" s="72" t="s">
        <v>222</v>
      </c>
      <c r="D14" s="71" t="s">
        <v>223</v>
      </c>
      <c r="E14" s="73">
        <v>34128</v>
      </c>
      <c r="F14" s="70">
        <f t="shared" si="0"/>
        <v>30</v>
      </c>
      <c r="G14" s="74" t="s">
        <v>199</v>
      </c>
      <c r="H14" s="71" t="s">
        <v>173</v>
      </c>
      <c r="I14" s="70" t="s">
        <v>72</v>
      </c>
      <c r="J14" s="71"/>
      <c r="K14" s="70"/>
      <c r="N14" s="70" t="s">
        <v>1</v>
      </c>
      <c r="O14" s="84"/>
      <c r="P14" s="69"/>
    </row>
    <row r="15" spans="1:16" ht="19.149999999999999" customHeight="1">
      <c r="A15" s="70" t="s">
        <v>98</v>
      </c>
      <c r="B15" s="70">
        <v>1</v>
      </c>
      <c r="C15" s="72" t="s">
        <v>202</v>
      </c>
      <c r="D15" s="71" t="s">
        <v>203</v>
      </c>
      <c r="E15" s="73">
        <v>30579</v>
      </c>
      <c r="F15" s="70">
        <f t="shared" ref="F15:F22" si="1">IF(E15&lt;&gt;"",DATEDIF(E15,DATEVALUE("2024/4/1"),"Y"),"")</f>
        <v>40</v>
      </c>
      <c r="G15" s="74" t="s">
        <v>188</v>
      </c>
      <c r="H15" s="71" t="s">
        <v>173</v>
      </c>
      <c r="I15" s="70" t="s">
        <v>74</v>
      </c>
      <c r="J15" s="71"/>
      <c r="K15" s="70"/>
      <c r="N15" s="70" t="s">
        <v>136</v>
      </c>
      <c r="O15" s="85" t="s">
        <v>182</v>
      </c>
      <c r="P15" s="68" t="s">
        <v>177</v>
      </c>
    </row>
    <row r="16" spans="1:16" ht="19.149999999999999" customHeight="1">
      <c r="A16" s="70" t="s">
        <v>98</v>
      </c>
      <c r="B16" s="70">
        <v>2</v>
      </c>
      <c r="C16" s="72" t="s">
        <v>200</v>
      </c>
      <c r="D16" s="71" t="s">
        <v>201</v>
      </c>
      <c r="E16" s="73">
        <v>30111</v>
      </c>
      <c r="F16" s="70">
        <f t="shared" si="1"/>
        <v>41</v>
      </c>
      <c r="G16" s="74" t="s">
        <v>189</v>
      </c>
      <c r="H16" s="71" t="s">
        <v>173</v>
      </c>
      <c r="I16" s="70" t="s">
        <v>74</v>
      </c>
      <c r="J16" s="71"/>
      <c r="K16" s="70"/>
      <c r="N16" s="71" t="s">
        <v>2</v>
      </c>
      <c r="O16" s="85" t="s">
        <v>181</v>
      </c>
      <c r="P16" s="68" t="s">
        <v>177</v>
      </c>
    </row>
    <row r="17" spans="1:16" ht="19.149999999999999" customHeight="1">
      <c r="A17" s="70" t="s">
        <v>98</v>
      </c>
      <c r="B17" s="70">
        <v>3</v>
      </c>
      <c r="C17" s="72" t="s">
        <v>204</v>
      </c>
      <c r="D17" s="71" t="s">
        <v>205</v>
      </c>
      <c r="E17" s="73">
        <v>28774</v>
      </c>
      <c r="F17" s="70">
        <f t="shared" si="1"/>
        <v>45</v>
      </c>
      <c r="G17" s="74" t="s">
        <v>198</v>
      </c>
      <c r="H17" s="71" t="s">
        <v>173</v>
      </c>
      <c r="I17" s="70" t="s">
        <v>74</v>
      </c>
      <c r="J17" s="71"/>
      <c r="K17" s="70"/>
      <c r="N17" s="70" t="s">
        <v>248</v>
      </c>
      <c r="O17" s="84"/>
      <c r="P17" s="69"/>
    </row>
    <row r="18" spans="1:16" ht="19.149999999999999" customHeight="1">
      <c r="A18" s="70" t="s">
        <v>98</v>
      </c>
      <c r="B18" s="70">
        <v>4</v>
      </c>
      <c r="C18" s="72" t="s">
        <v>224</v>
      </c>
      <c r="D18" s="71" t="s">
        <v>225</v>
      </c>
      <c r="E18" s="73">
        <v>29452</v>
      </c>
      <c r="F18" s="70">
        <f t="shared" si="1"/>
        <v>43</v>
      </c>
      <c r="G18" s="74" t="s">
        <v>186</v>
      </c>
      <c r="H18" s="71" t="s">
        <v>173</v>
      </c>
      <c r="I18" s="70" t="s">
        <v>74</v>
      </c>
      <c r="J18" s="71"/>
      <c r="K18" s="70"/>
      <c r="N18" s="75"/>
    </row>
    <row r="19" spans="1:16" ht="19.149999999999999" customHeight="1">
      <c r="A19" s="70" t="s">
        <v>98</v>
      </c>
      <c r="B19" s="70">
        <v>5</v>
      </c>
      <c r="C19" s="72" t="s">
        <v>226</v>
      </c>
      <c r="D19" s="71" t="s">
        <v>227</v>
      </c>
      <c r="E19" s="73">
        <v>30062</v>
      </c>
      <c r="F19" s="70">
        <f t="shared" si="1"/>
        <v>41</v>
      </c>
      <c r="G19" s="74" t="s">
        <v>238</v>
      </c>
      <c r="H19" s="71" t="s">
        <v>173</v>
      </c>
      <c r="I19" s="70" t="s">
        <v>74</v>
      </c>
      <c r="J19" s="71"/>
      <c r="K19" s="70"/>
    </row>
    <row r="20" spans="1:16" ht="19.149999999999999" customHeight="1">
      <c r="A20" s="70" t="s">
        <v>98</v>
      </c>
      <c r="B20" s="70">
        <v>6</v>
      </c>
      <c r="C20" s="72" t="s">
        <v>228</v>
      </c>
      <c r="D20" s="71" t="s">
        <v>229</v>
      </c>
      <c r="E20" s="73">
        <v>29153</v>
      </c>
      <c r="F20" s="70">
        <f t="shared" si="1"/>
        <v>44</v>
      </c>
      <c r="G20" s="74" t="s">
        <v>185</v>
      </c>
      <c r="H20" s="71" t="s">
        <v>173</v>
      </c>
      <c r="I20" s="70" t="s">
        <v>74</v>
      </c>
      <c r="J20" s="71"/>
      <c r="K20" s="70"/>
    </row>
    <row r="21" spans="1:16" ht="19.149999999999999" customHeight="1">
      <c r="A21" s="70" t="s">
        <v>98</v>
      </c>
      <c r="B21" s="70">
        <v>7</v>
      </c>
      <c r="C21" s="72" t="s">
        <v>230</v>
      </c>
      <c r="D21" s="71" t="s">
        <v>231</v>
      </c>
      <c r="E21" s="73">
        <v>29780</v>
      </c>
      <c r="F21" s="70">
        <f t="shared" si="1"/>
        <v>42</v>
      </c>
      <c r="G21" s="74" t="s">
        <v>187</v>
      </c>
      <c r="H21" s="71" t="s">
        <v>173</v>
      </c>
      <c r="I21" s="70" t="s">
        <v>74</v>
      </c>
      <c r="J21" s="71"/>
      <c r="K21" s="70"/>
    </row>
    <row r="22" spans="1:16" ht="19.149999999999999" customHeight="1">
      <c r="A22" s="70" t="s">
        <v>98</v>
      </c>
      <c r="B22" s="70">
        <v>8</v>
      </c>
      <c r="C22" s="72" t="s">
        <v>232</v>
      </c>
      <c r="D22" s="71" t="s">
        <v>233</v>
      </c>
      <c r="E22" s="73">
        <v>30304</v>
      </c>
      <c r="F22" s="70">
        <f t="shared" si="1"/>
        <v>41</v>
      </c>
      <c r="G22" s="74" t="s">
        <v>236</v>
      </c>
      <c r="H22" s="71" t="s">
        <v>173</v>
      </c>
      <c r="I22" s="70" t="s">
        <v>74</v>
      </c>
      <c r="J22" s="71"/>
      <c r="K22" s="70"/>
    </row>
    <row r="23" spans="1:16" ht="19.149999999999999" customHeight="1">
      <c r="A23" s="70" t="s">
        <v>100</v>
      </c>
      <c r="B23" s="70">
        <v>1</v>
      </c>
      <c r="C23" s="72" t="s">
        <v>206</v>
      </c>
      <c r="D23" s="71" t="s">
        <v>207</v>
      </c>
      <c r="E23" s="73">
        <v>25780</v>
      </c>
      <c r="F23" s="70">
        <v>53</v>
      </c>
      <c r="G23" s="74" t="s">
        <v>190</v>
      </c>
      <c r="H23" s="71" t="s">
        <v>173</v>
      </c>
      <c r="I23" s="70" t="s">
        <v>76</v>
      </c>
      <c r="J23" s="71" t="s">
        <v>256</v>
      </c>
      <c r="K23" s="70"/>
    </row>
    <row r="24" spans="1:16" ht="19.149999999999999" customHeight="1">
      <c r="A24" s="70" t="s">
        <v>100</v>
      </c>
      <c r="B24" s="70">
        <v>2</v>
      </c>
      <c r="C24" s="72" t="s">
        <v>208</v>
      </c>
      <c r="D24" s="71" t="s">
        <v>209</v>
      </c>
      <c r="E24" s="73">
        <v>25308</v>
      </c>
      <c r="F24" s="70">
        <v>54</v>
      </c>
      <c r="G24" s="74" t="s">
        <v>197</v>
      </c>
      <c r="H24" s="71" t="s">
        <v>173</v>
      </c>
      <c r="I24" s="70" t="s">
        <v>76</v>
      </c>
      <c r="J24" s="71" t="s">
        <v>256</v>
      </c>
      <c r="K24" s="70"/>
    </row>
    <row r="25" spans="1:16" ht="19.149999999999999" customHeight="1">
      <c r="A25" s="70" t="s">
        <v>100</v>
      </c>
      <c r="B25" s="70">
        <v>3</v>
      </c>
      <c r="C25" s="72" t="s">
        <v>210</v>
      </c>
      <c r="D25" s="71" t="s">
        <v>211</v>
      </c>
      <c r="E25" s="73">
        <v>24412</v>
      </c>
      <c r="F25" s="70">
        <v>57</v>
      </c>
      <c r="G25" s="74" t="s">
        <v>199</v>
      </c>
      <c r="H25" s="71" t="s">
        <v>139</v>
      </c>
      <c r="I25" s="70" t="s">
        <v>76</v>
      </c>
      <c r="J25" s="71"/>
      <c r="K25" s="70"/>
    </row>
    <row r="26" spans="1:16">
      <c r="A26" s="7"/>
      <c r="B26" s="8"/>
      <c r="C26" s="8"/>
      <c r="D26" s="8"/>
      <c r="E26" s="8"/>
      <c r="F26" s="9"/>
      <c r="G26" s="8"/>
      <c r="H26" s="9"/>
      <c r="I26" s="8"/>
      <c r="J26" s="8"/>
      <c r="K26" s="10"/>
    </row>
    <row r="27" spans="1:16">
      <c r="A27" s="11"/>
      <c r="K27" s="12"/>
    </row>
    <row r="28" spans="1:16">
      <c r="A28" s="11"/>
      <c r="K28" s="12"/>
    </row>
    <row r="29" spans="1:16">
      <c r="A29" s="11"/>
      <c r="K29" s="12"/>
    </row>
    <row r="30" spans="1:16">
      <c r="A30" s="11"/>
      <c r="K30" s="12"/>
    </row>
    <row r="31" spans="1:16">
      <c r="A31" s="11"/>
      <c r="K31" s="12"/>
    </row>
    <row r="32" spans="1:16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5"/>
      <c r="G34" s="14"/>
      <c r="H34" s="15"/>
      <c r="I34" s="14"/>
      <c r="J34" s="14"/>
      <c r="K34" s="16"/>
    </row>
    <row r="35" spans="1:12" ht="14.45" customHeight="1"/>
    <row r="36" spans="1:12">
      <c r="A36" s="114" t="s">
        <v>51</v>
      </c>
      <c r="B36" s="114"/>
      <c r="C36" s="5" t="s">
        <v>54</v>
      </c>
      <c r="D36" s="5"/>
      <c r="E36" s="5"/>
      <c r="F36" s="6"/>
      <c r="G36" s="5"/>
      <c r="H36" s="6"/>
      <c r="I36" s="5"/>
      <c r="J36" s="5"/>
      <c r="K36" s="5"/>
      <c r="L36" s="5"/>
    </row>
    <row r="37" spans="1:12">
      <c r="A37" s="5"/>
      <c r="B37" s="5"/>
      <c r="C37" s="5" t="s">
        <v>53</v>
      </c>
      <c r="D37" s="5"/>
      <c r="E37" s="5"/>
      <c r="F37" s="6"/>
      <c r="G37" s="5"/>
      <c r="H37" s="6"/>
      <c r="I37" s="5"/>
      <c r="J37" s="5"/>
      <c r="K37" s="5"/>
      <c r="L37" s="5"/>
    </row>
    <row r="38" spans="1:12">
      <c r="A38" s="5"/>
      <c r="B38" s="5"/>
      <c r="C38" s="5" t="s">
        <v>52</v>
      </c>
      <c r="D38" s="5"/>
      <c r="E38" s="5"/>
      <c r="F38" s="6"/>
      <c r="G38" s="5"/>
      <c r="H38" s="6"/>
      <c r="I38" s="5"/>
      <c r="J38" s="5"/>
      <c r="K38" s="5"/>
      <c r="L38" s="5"/>
    </row>
    <row r="40" spans="1:12">
      <c r="A40" t="s">
        <v>96</v>
      </c>
      <c r="B40">
        <f>COUNTIF(A$6:A$25,A40)</f>
        <v>9</v>
      </c>
    </row>
    <row r="41" spans="1:12">
      <c r="A41" t="s">
        <v>98</v>
      </c>
      <c r="B41">
        <f t="shared" ref="B41:B45" si="2">COUNTIF(A$6:A$25,A41)</f>
        <v>8</v>
      </c>
    </row>
    <row r="42" spans="1:12">
      <c r="A42" t="s">
        <v>100</v>
      </c>
      <c r="B42">
        <f t="shared" si="2"/>
        <v>3</v>
      </c>
    </row>
    <row r="43" spans="1:12">
      <c r="A43" t="s">
        <v>102</v>
      </c>
      <c r="B43">
        <f t="shared" si="2"/>
        <v>0</v>
      </c>
    </row>
    <row r="44" spans="1:12">
      <c r="A44" t="s">
        <v>104</v>
      </c>
      <c r="B44">
        <f t="shared" si="2"/>
        <v>0</v>
      </c>
    </row>
    <row r="45" spans="1:12">
      <c r="A45" t="s">
        <v>106</v>
      </c>
      <c r="B45">
        <f t="shared" si="2"/>
        <v>0</v>
      </c>
    </row>
    <row r="46" spans="1:12">
      <c r="A46" s="2" t="s">
        <v>130</v>
      </c>
      <c r="B46">
        <f>SUM(B40:B45)</f>
        <v>20</v>
      </c>
    </row>
    <row r="47" spans="1:12">
      <c r="A47" s="2" t="s">
        <v>131</v>
      </c>
      <c r="B47">
        <f>男子シングルス②!$B$47</f>
        <v>0</v>
      </c>
    </row>
    <row r="48" spans="1:12">
      <c r="A48" s="2" t="s">
        <v>132</v>
      </c>
      <c r="B48">
        <v>20</v>
      </c>
    </row>
    <row r="49" spans="1:3">
      <c r="A49" s="2" t="s">
        <v>133</v>
      </c>
      <c r="B49">
        <f>男子シングルス④!$B$49</f>
        <v>0</v>
      </c>
    </row>
    <row r="50" spans="1:3">
      <c r="A50" s="2" t="s">
        <v>134</v>
      </c>
      <c r="B50">
        <f>男子シングルス⑤!$B$50</f>
        <v>0</v>
      </c>
    </row>
    <row r="52" spans="1:3">
      <c r="B52">
        <f>SUM(B46:B50)</f>
        <v>40</v>
      </c>
    </row>
    <row r="53" spans="1:3">
      <c r="A53" s="2"/>
      <c r="B53">
        <f>ROUNDUP(B52/20,0)</f>
        <v>2</v>
      </c>
      <c r="C53" t="str">
        <f>IF(B53&gt;0,CONCATENATE(1,"/",B53),"")</f>
        <v>1/2</v>
      </c>
    </row>
  </sheetData>
  <mergeCells count="4">
    <mergeCell ref="A1:K1"/>
    <mergeCell ref="B3:D3"/>
    <mergeCell ref="H3:I3"/>
    <mergeCell ref="A36:B36"/>
  </mergeCells>
  <phoneticPr fontId="2"/>
  <dataValidations count="4">
    <dataValidation type="list" allowBlank="1" showInputMessage="1" showErrorMessage="1" sqref="H6:H25" xr:uid="{00000000-0002-0000-0300-000000000000}">
      <formula1>sp</formula1>
    </dataValidation>
    <dataValidation type="list" allowBlank="1" showInputMessage="1" showErrorMessage="1" sqref="A6:A25" xr:uid="{00000000-0002-0000-0300-000001000000}">
      <formula1>ms</formula1>
    </dataValidation>
    <dataValidation type="list" allowBlank="1" showInputMessage="1" showErrorMessage="1" sqref="I6:I25" xr:uid="{00000000-0002-0000-0300-000002000000}">
      <formula1>ts_01</formula1>
    </dataValidation>
    <dataValidation type="list" allowBlank="1" showInputMessage="1" showErrorMessage="1" sqref="J6:J25" xr:uid="{08E290FE-17AE-4C02-951E-3DF46BF801CA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headerFooter>
    <oddHeader>&amp;R&amp;9&amp;F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10"/>
  <sheetViews>
    <sheetView showGridLines="0" tabSelected="1" zoomScale="85" zoomScaleNormal="85" workbookViewId="0">
      <selection activeCell="B1" sqref="B1"/>
    </sheetView>
  </sheetViews>
  <sheetFormatPr defaultRowHeight="18.75"/>
  <cols>
    <col min="2" max="2" width="23.88671875" bestFit="1" customWidth="1"/>
    <col min="5" max="5" width="9.44140625" customWidth="1"/>
    <col min="6" max="6" width="4.77734375" customWidth="1"/>
    <col min="7" max="7" width="9.77734375" customWidth="1"/>
    <col min="8" max="8" width="5.88671875" customWidth="1"/>
    <col min="10" max="10" width="7.44140625" customWidth="1"/>
    <col min="12" max="12" width="14.44140625" customWidth="1"/>
    <col min="13" max="13" width="7" customWidth="1"/>
  </cols>
  <sheetData>
    <row r="1" spans="1:13" ht="22.5" customHeight="1" thickBot="1">
      <c r="A1" s="19" t="s">
        <v>50</v>
      </c>
      <c r="B1" s="87"/>
    </row>
    <row r="2" spans="1:13" ht="22.5" customHeight="1" thickBot="1">
      <c r="A2" s="19" t="s">
        <v>39</v>
      </c>
      <c r="B2" s="88"/>
      <c r="E2" t="s">
        <v>40</v>
      </c>
      <c r="H2" s="77" t="s">
        <v>41</v>
      </c>
    </row>
    <row r="3" spans="1:13" ht="17.45" customHeight="1">
      <c r="A3" s="4" t="s">
        <v>14</v>
      </c>
      <c r="B3" s="20" t="e">
        <f>VLOOKUP(B$2,ken,2,FALSE)</f>
        <v>#N/A</v>
      </c>
      <c r="E3" s="91" t="str">
        <f>IF(B1="","令和　年　月　日",B1)</f>
        <v>令和　年　月　日</v>
      </c>
      <c r="F3" s="92"/>
      <c r="G3" s="92"/>
      <c r="H3" s="77" t="s">
        <v>42</v>
      </c>
    </row>
    <row r="4" spans="1:13" ht="17.45" customHeight="1">
      <c r="A4" s="4" t="s">
        <v>15</v>
      </c>
      <c r="B4" s="4" t="e">
        <f>VLOOKUP(B$2,ken,3,FALSE)</f>
        <v>#N/A</v>
      </c>
    </row>
    <row r="5" spans="1:13" ht="18" customHeight="1">
      <c r="A5" s="4" t="s">
        <v>38</v>
      </c>
      <c r="B5" s="4" t="e">
        <f>VLOOKUP(B$2,ken,4,FALSE)</f>
        <v>#N/A</v>
      </c>
      <c r="F5" t="s">
        <v>43</v>
      </c>
      <c r="H5" s="60" t="e">
        <f>B3</f>
        <v>#N/A</v>
      </c>
      <c r="I5" s="61" t="s">
        <v>44</v>
      </c>
      <c r="J5" s="21"/>
      <c r="K5" s="38" t="s">
        <v>68</v>
      </c>
      <c r="L5" s="39" t="e">
        <f>B4</f>
        <v>#N/A</v>
      </c>
      <c r="M5" s="21" t="s">
        <v>49</v>
      </c>
    </row>
    <row r="6" spans="1:13" ht="25.9" customHeight="1">
      <c r="A6" s="4"/>
      <c r="B6" s="4" t="e">
        <f>VLOOKUP(B$2,ken,5,FALSE)</f>
        <v>#N/A</v>
      </c>
      <c r="F6" s="23" t="s">
        <v>45</v>
      </c>
      <c r="G6" s="23"/>
      <c r="H6" s="23"/>
      <c r="I6" s="23"/>
      <c r="L6" s="3"/>
    </row>
    <row r="7" spans="1:13" ht="17.45" customHeight="1">
      <c r="A7" s="4"/>
      <c r="B7" s="4" t="e">
        <f>VLOOKUP(B$2,ken,6,FALSE)</f>
        <v>#N/A</v>
      </c>
      <c r="F7" s="22" t="s">
        <v>46</v>
      </c>
      <c r="G7" s="21" t="e">
        <f>B5</f>
        <v>#N/A</v>
      </c>
      <c r="H7" s="22" t="s">
        <v>47</v>
      </c>
      <c r="I7" s="21" t="e">
        <f>B7</f>
        <v>#N/A</v>
      </c>
      <c r="J7" s="21"/>
      <c r="L7" s="3"/>
    </row>
    <row r="8" spans="1:13" ht="18.600000000000001" customHeight="1">
      <c r="A8" s="4"/>
      <c r="B8" s="4" t="e">
        <f>VLOOKUP(B$2,ken,7,FALSE)</f>
        <v>#N/A</v>
      </c>
      <c r="F8" s="22" t="s">
        <v>48</v>
      </c>
      <c r="G8" s="115" t="e">
        <f>B6</f>
        <v>#N/A</v>
      </c>
      <c r="H8" s="115"/>
      <c r="I8" s="115"/>
      <c r="J8" s="115"/>
      <c r="K8" s="38" t="s">
        <v>6</v>
      </c>
      <c r="L8" s="39" t="e">
        <f>B8</f>
        <v>#N/A</v>
      </c>
      <c r="M8" s="21" t="s">
        <v>49</v>
      </c>
    </row>
    <row r="9" spans="1:13" ht="14.45" customHeight="1">
      <c r="A9" s="8"/>
      <c r="B9" s="8"/>
    </row>
    <row r="10" spans="1:13" ht="24.6" customHeight="1"/>
  </sheetData>
  <mergeCells count="2">
    <mergeCell ref="E3:G3"/>
    <mergeCell ref="G8:J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&amp;R&amp;9&amp;F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42"/>
  <sheetViews>
    <sheetView view="pageBreakPreview" zoomScaleNormal="100" zoomScaleSheetLayoutView="100" workbookViewId="0">
      <selection activeCell="N7" sqref="N7"/>
    </sheetView>
  </sheetViews>
  <sheetFormatPr defaultColWidth="7.33203125" defaultRowHeight="18.75"/>
  <cols>
    <col min="1" max="1" width="10.5546875" style="24" customWidth="1"/>
    <col min="2" max="2" width="5.109375" style="30" customWidth="1"/>
    <col min="3" max="3" width="7.33203125" style="24"/>
    <col min="4" max="4" width="3.21875" style="24" customWidth="1"/>
    <col min="5" max="5" width="7.33203125" style="31"/>
    <col min="6" max="6" width="2.77734375" style="32" customWidth="1"/>
    <col min="7" max="7" width="7.33203125" style="32"/>
    <col min="8" max="9" width="3.21875" style="32" customWidth="1"/>
    <col min="10" max="10" width="9" style="24" customWidth="1"/>
    <col min="11" max="11" width="2.77734375" style="33" customWidth="1"/>
    <col min="12" max="12" width="8.77734375" style="24" customWidth="1"/>
    <col min="13" max="13" width="7.33203125" style="24"/>
    <col min="14" max="15" width="7.33203125" style="33"/>
    <col min="16" max="20" width="5.5546875" style="33" customWidth="1"/>
    <col min="21" max="16384" width="7.33203125" style="24"/>
  </cols>
  <sheetData>
    <row r="1" spans="1:20" ht="25.5" customHeight="1">
      <c r="A1" s="102" t="str">
        <f>CONCATENATE(tn,"  ","参加料納入票")</f>
        <v>第26回中国地区シニアバドミントン選手権大会  参加料納入票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20" ht="13.9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0" ht="31.15" customHeight="1">
      <c r="A3" s="37" t="s">
        <v>56</v>
      </c>
      <c r="B3" s="103" t="e">
        <f>申込み県協会入力!$B$3</f>
        <v>#N/A</v>
      </c>
      <c r="C3" s="103"/>
      <c r="D3" s="26"/>
      <c r="E3" s="34"/>
      <c r="F3" s="35"/>
      <c r="G3" s="36"/>
      <c r="H3" s="36" t="s">
        <v>57</v>
      </c>
      <c r="I3" s="36"/>
      <c r="J3" s="36"/>
      <c r="K3" s="36"/>
      <c r="L3" s="36"/>
    </row>
    <row r="4" spans="1:20" ht="16.899999999999999" customHeight="1">
      <c r="A4" s="26"/>
      <c r="B4" s="27"/>
      <c r="C4" s="26"/>
      <c r="D4" s="26"/>
      <c r="E4" s="28"/>
      <c r="F4" s="29"/>
      <c r="G4" s="29"/>
      <c r="H4" s="29"/>
      <c r="I4" s="29"/>
      <c r="J4" s="26"/>
      <c r="K4" s="25"/>
      <c r="L4" s="26"/>
    </row>
    <row r="5" spans="1:20" s="33" customFormat="1" ht="15.95" customHeight="1">
      <c r="A5" s="95" t="s">
        <v>58</v>
      </c>
      <c r="B5" s="104"/>
      <c r="C5" s="95" t="s">
        <v>59</v>
      </c>
      <c r="D5" s="104"/>
      <c r="E5" s="105" t="s">
        <v>60</v>
      </c>
      <c r="F5" s="106"/>
      <c r="G5" s="106"/>
      <c r="H5" s="106"/>
      <c r="I5" s="106"/>
      <c r="J5" s="106"/>
      <c r="K5" s="107"/>
      <c r="L5" s="44" t="s">
        <v>61</v>
      </c>
      <c r="P5" s="33" t="s">
        <v>130</v>
      </c>
      <c r="Q5" s="33" t="s">
        <v>131</v>
      </c>
      <c r="R5" s="33" t="s">
        <v>132</v>
      </c>
      <c r="S5" s="33" t="s">
        <v>133</v>
      </c>
      <c r="T5" s="33" t="s">
        <v>135</v>
      </c>
    </row>
    <row r="6" spans="1:20" ht="15.95" customHeight="1">
      <c r="A6" s="100" t="s">
        <v>147</v>
      </c>
      <c r="B6" s="101"/>
      <c r="C6" s="45" t="str">
        <f>IF(N6=0,"",N6)</f>
        <v/>
      </c>
      <c r="D6" s="46" t="s">
        <v>140</v>
      </c>
      <c r="E6" s="47">
        <v>2500</v>
      </c>
      <c r="F6" s="48" t="s">
        <v>62</v>
      </c>
      <c r="G6" s="49" t="str">
        <f>IF(ISBLANK(C6),"",C6)</f>
        <v/>
      </c>
      <c r="H6" s="48" t="s">
        <v>140</v>
      </c>
      <c r="I6" s="48" t="s">
        <v>63</v>
      </c>
      <c r="J6" s="48" t="str">
        <f>IF(ISERROR(E6*G6),"",E6*G6)</f>
        <v/>
      </c>
      <c r="K6" s="46" t="s">
        <v>64</v>
      </c>
      <c r="L6" s="50"/>
      <c r="N6" s="33">
        <f>SUM(P6:T6)</f>
        <v>0</v>
      </c>
      <c r="O6" s="33" t="s">
        <v>96</v>
      </c>
      <c r="P6" s="33">
        <f>男子シングルス①!B40</f>
        <v>0</v>
      </c>
      <c r="Q6" s="33">
        <f>男子シングルス②!B40</f>
        <v>0</v>
      </c>
      <c r="R6" s="33">
        <f>男子シングルス③!B40</f>
        <v>0</v>
      </c>
      <c r="S6" s="33">
        <f>男子シングルス④!B40</f>
        <v>0</v>
      </c>
      <c r="T6" s="33">
        <f>男子シングルス⑤!B40</f>
        <v>0</v>
      </c>
    </row>
    <row r="7" spans="1:20" ht="15.95" customHeight="1">
      <c r="A7" s="93" t="s">
        <v>146</v>
      </c>
      <c r="B7" s="94"/>
      <c r="C7" s="45" t="str">
        <f>IF(N12=0,"",N12)</f>
        <v/>
      </c>
      <c r="D7" s="46" t="s">
        <v>141</v>
      </c>
      <c r="E7" s="47">
        <v>5000</v>
      </c>
      <c r="F7" s="51" t="s">
        <v>129</v>
      </c>
      <c r="G7" s="49" t="str">
        <f>IF(ISBLANK(C7),"",C7)</f>
        <v/>
      </c>
      <c r="H7" s="51" t="s">
        <v>141</v>
      </c>
      <c r="I7" s="51" t="s">
        <v>174</v>
      </c>
      <c r="J7" s="51" t="str">
        <f t="shared" ref="J7:J30" si="0">IF(ISERROR(E7*G7),"",E7*G7)</f>
        <v/>
      </c>
      <c r="K7" s="46" t="s">
        <v>64</v>
      </c>
      <c r="L7" s="50"/>
      <c r="N7" s="33">
        <f t="shared" ref="N7:N31" si="1">SUM(P7:T7)</f>
        <v>0</v>
      </c>
      <c r="O7" s="33" t="s">
        <v>98</v>
      </c>
      <c r="P7" s="33">
        <f>男子シングルス①!B41</f>
        <v>0</v>
      </c>
      <c r="Q7" s="33">
        <f>男子シングルス②!B41</f>
        <v>0</v>
      </c>
      <c r="R7" s="33">
        <f>男子シングルス③!B41</f>
        <v>0</v>
      </c>
      <c r="S7" s="33">
        <f>男子シングルス④!B41</f>
        <v>0</v>
      </c>
      <c r="T7" s="33">
        <f>男子シングルス⑤!B41</f>
        <v>0</v>
      </c>
    </row>
    <row r="8" spans="1:20" ht="15.95" customHeight="1">
      <c r="A8" s="93" t="s">
        <v>148</v>
      </c>
      <c r="B8" s="94"/>
      <c r="C8" s="45" t="str">
        <f>IF(N18=0,"",N18)</f>
        <v/>
      </c>
      <c r="D8" s="46" t="s">
        <v>140</v>
      </c>
      <c r="E8" s="47">
        <v>2500</v>
      </c>
      <c r="F8" s="51" t="s">
        <v>129</v>
      </c>
      <c r="G8" s="49" t="str">
        <f t="shared" ref="G8:G17" si="2">IF(ISBLANK(C8),"",C8)</f>
        <v/>
      </c>
      <c r="H8" s="51" t="s">
        <v>140</v>
      </c>
      <c r="I8" s="51" t="s">
        <v>174</v>
      </c>
      <c r="J8" s="51" t="str">
        <f t="shared" si="0"/>
        <v/>
      </c>
      <c r="K8" s="46" t="s">
        <v>64</v>
      </c>
      <c r="L8" s="50"/>
      <c r="N8" s="33">
        <f t="shared" si="1"/>
        <v>0</v>
      </c>
      <c r="O8" s="33" t="s">
        <v>100</v>
      </c>
      <c r="P8" s="33">
        <f>男子シングルス①!B42</f>
        <v>0</v>
      </c>
      <c r="Q8" s="33">
        <f>男子シングルス②!B42</f>
        <v>0</v>
      </c>
      <c r="R8" s="33">
        <f>男子シングルス③!B42</f>
        <v>0</v>
      </c>
      <c r="S8" s="33">
        <f>男子シングルス④!B42</f>
        <v>0</v>
      </c>
      <c r="T8" s="33">
        <f>男子シングルス⑤!B42</f>
        <v>0</v>
      </c>
    </row>
    <row r="9" spans="1:20" ht="15.95" customHeight="1">
      <c r="A9" s="93" t="s">
        <v>149</v>
      </c>
      <c r="B9" s="94"/>
      <c r="C9" s="45" t="str">
        <f>IF(N21=0,"",N21)</f>
        <v/>
      </c>
      <c r="D9" s="46" t="s">
        <v>141</v>
      </c>
      <c r="E9" s="47">
        <v>5000</v>
      </c>
      <c r="F9" s="51" t="s">
        <v>129</v>
      </c>
      <c r="G9" s="49" t="str">
        <f t="shared" si="2"/>
        <v/>
      </c>
      <c r="H9" s="51" t="s">
        <v>141</v>
      </c>
      <c r="I9" s="51" t="s">
        <v>174</v>
      </c>
      <c r="J9" s="51" t="str">
        <f t="shared" si="0"/>
        <v/>
      </c>
      <c r="K9" s="46" t="s">
        <v>64</v>
      </c>
      <c r="L9" s="50"/>
      <c r="N9" s="33">
        <f t="shared" si="1"/>
        <v>0</v>
      </c>
      <c r="O9" s="33" t="s">
        <v>102</v>
      </c>
      <c r="P9" s="33">
        <f>男子シングルス①!B43</f>
        <v>0</v>
      </c>
      <c r="Q9" s="33">
        <f>男子シングルス②!B43</f>
        <v>0</v>
      </c>
      <c r="R9" s="33">
        <f>男子シングルス③!B43</f>
        <v>0</v>
      </c>
      <c r="S9" s="33">
        <f>男子シングルス④!B43</f>
        <v>0</v>
      </c>
      <c r="T9" s="33">
        <f>男子シングルス⑤!B43</f>
        <v>0</v>
      </c>
    </row>
    <row r="10" spans="1:20" ht="15.95" customHeight="1">
      <c r="A10" s="93" t="s">
        <v>150</v>
      </c>
      <c r="B10" s="94"/>
      <c r="C10" s="45" t="str">
        <f>IF(N7=0,"",N7)</f>
        <v/>
      </c>
      <c r="D10" s="46" t="s">
        <v>140</v>
      </c>
      <c r="E10" s="47">
        <v>2500</v>
      </c>
      <c r="F10" s="51" t="s">
        <v>129</v>
      </c>
      <c r="G10" s="49" t="str">
        <f t="shared" si="2"/>
        <v/>
      </c>
      <c r="H10" s="51" t="s">
        <v>140</v>
      </c>
      <c r="I10" s="51" t="s">
        <v>174</v>
      </c>
      <c r="J10" s="51" t="str">
        <f t="shared" si="0"/>
        <v/>
      </c>
      <c r="K10" s="46" t="s">
        <v>64</v>
      </c>
      <c r="L10" s="50"/>
      <c r="N10" s="33">
        <f t="shared" si="1"/>
        <v>0</v>
      </c>
      <c r="O10" s="33" t="s">
        <v>104</v>
      </c>
      <c r="P10" s="33">
        <f>男子シングルス①!B44</f>
        <v>0</v>
      </c>
      <c r="Q10" s="33">
        <f>男子シングルス②!B44</f>
        <v>0</v>
      </c>
      <c r="R10" s="33">
        <f>男子シングルス③!B44</f>
        <v>0</v>
      </c>
      <c r="S10" s="33">
        <f>男子シングルス④!B44</f>
        <v>0</v>
      </c>
      <c r="T10" s="33">
        <f>男子シングルス⑤!B44</f>
        <v>0</v>
      </c>
    </row>
    <row r="11" spans="1:20" ht="15.95" customHeight="1">
      <c r="A11" s="93" t="s">
        <v>151</v>
      </c>
      <c r="B11" s="94"/>
      <c r="C11" s="45" t="str">
        <f>IF(N13=0,"",N13)</f>
        <v/>
      </c>
      <c r="D11" s="46" t="s">
        <v>141</v>
      </c>
      <c r="E11" s="47">
        <v>5000</v>
      </c>
      <c r="F11" s="51" t="s">
        <v>129</v>
      </c>
      <c r="G11" s="49" t="str">
        <f t="shared" si="2"/>
        <v/>
      </c>
      <c r="H11" s="51" t="s">
        <v>141</v>
      </c>
      <c r="I11" s="51" t="s">
        <v>174</v>
      </c>
      <c r="J11" s="51" t="str">
        <f t="shared" si="0"/>
        <v/>
      </c>
      <c r="K11" s="46" t="s">
        <v>64</v>
      </c>
      <c r="L11" s="50"/>
      <c r="N11" s="33">
        <f t="shared" si="1"/>
        <v>0</v>
      </c>
      <c r="O11" s="33" t="s">
        <v>106</v>
      </c>
      <c r="P11" s="33">
        <f>男子シングルス①!B45</f>
        <v>0</v>
      </c>
      <c r="Q11" s="33">
        <f>男子シングルス②!B45</f>
        <v>0</v>
      </c>
      <c r="R11" s="33">
        <f>男子シングルス③!B45</f>
        <v>0</v>
      </c>
      <c r="S11" s="33">
        <f>男子シングルス④!B45</f>
        <v>0</v>
      </c>
      <c r="T11" s="33">
        <f>男子シングルス⑤!B45</f>
        <v>0</v>
      </c>
    </row>
    <row r="12" spans="1:20" ht="15.95" customHeight="1">
      <c r="A12" s="93" t="s">
        <v>152</v>
      </c>
      <c r="B12" s="94"/>
      <c r="C12" s="45" t="str">
        <f>IF(N19=0,"",N19)</f>
        <v/>
      </c>
      <c r="D12" s="46" t="s">
        <v>140</v>
      </c>
      <c r="E12" s="47">
        <v>2500</v>
      </c>
      <c r="F12" s="51" t="s">
        <v>129</v>
      </c>
      <c r="G12" s="49" t="str">
        <f t="shared" si="2"/>
        <v/>
      </c>
      <c r="H12" s="51" t="s">
        <v>140</v>
      </c>
      <c r="I12" s="51" t="s">
        <v>174</v>
      </c>
      <c r="J12" s="51" t="str">
        <f t="shared" si="0"/>
        <v/>
      </c>
      <c r="K12" s="46" t="s">
        <v>64</v>
      </c>
      <c r="L12" s="50"/>
      <c r="N12" s="33">
        <f t="shared" si="1"/>
        <v>0</v>
      </c>
      <c r="O12" s="33" t="s">
        <v>72</v>
      </c>
      <c r="P12" s="33">
        <f>男子ダブルス①!B40</f>
        <v>0</v>
      </c>
      <c r="Q12" s="33">
        <f>男子ダブルス②!B40</f>
        <v>0</v>
      </c>
      <c r="R12" s="33">
        <f>男子ダブルス③!B40</f>
        <v>0</v>
      </c>
      <c r="S12" s="33">
        <f>男子ダブルス④!B40</f>
        <v>0</v>
      </c>
      <c r="T12" s="33">
        <f>男子ダブルス⑤!B40</f>
        <v>0</v>
      </c>
    </row>
    <row r="13" spans="1:20" ht="15.95" customHeight="1">
      <c r="A13" s="93" t="s">
        <v>153</v>
      </c>
      <c r="B13" s="94"/>
      <c r="C13" s="45" t="str">
        <f>IF(N22=0,"",N22)</f>
        <v/>
      </c>
      <c r="D13" s="46" t="s">
        <v>141</v>
      </c>
      <c r="E13" s="47">
        <v>5000</v>
      </c>
      <c r="F13" s="51" t="s">
        <v>129</v>
      </c>
      <c r="G13" s="49" t="str">
        <f t="shared" si="2"/>
        <v/>
      </c>
      <c r="H13" s="51" t="s">
        <v>141</v>
      </c>
      <c r="I13" s="51" t="s">
        <v>174</v>
      </c>
      <c r="J13" s="51" t="str">
        <f t="shared" si="0"/>
        <v/>
      </c>
      <c r="K13" s="46" t="s">
        <v>64</v>
      </c>
      <c r="L13" s="50"/>
      <c r="N13" s="33">
        <f t="shared" si="1"/>
        <v>0</v>
      </c>
      <c r="O13" s="33" t="s">
        <v>74</v>
      </c>
      <c r="P13" s="33">
        <f>男子ダブルス①!B41</f>
        <v>0</v>
      </c>
      <c r="Q13" s="33">
        <f>男子ダブルス②!B41</f>
        <v>0</v>
      </c>
      <c r="R13" s="33">
        <f>男子ダブルス③!B41</f>
        <v>0</v>
      </c>
      <c r="S13" s="33">
        <f>男子ダブルス④!B41</f>
        <v>0</v>
      </c>
      <c r="T13" s="33">
        <f>男子ダブルス⑤!B41</f>
        <v>0</v>
      </c>
    </row>
    <row r="14" spans="1:20" ht="15.95" customHeight="1">
      <c r="A14" s="93" t="s">
        <v>154</v>
      </c>
      <c r="B14" s="94"/>
      <c r="C14" s="45" t="str">
        <f>IF(N27=0,"",N27)</f>
        <v/>
      </c>
      <c r="D14" s="46" t="s">
        <v>141</v>
      </c>
      <c r="E14" s="47">
        <v>5000</v>
      </c>
      <c r="F14" s="51" t="s">
        <v>129</v>
      </c>
      <c r="G14" s="49" t="str">
        <f t="shared" si="2"/>
        <v/>
      </c>
      <c r="H14" s="51" t="s">
        <v>141</v>
      </c>
      <c r="I14" s="51" t="s">
        <v>174</v>
      </c>
      <c r="J14" s="51" t="str">
        <f t="shared" si="0"/>
        <v/>
      </c>
      <c r="K14" s="46" t="s">
        <v>64</v>
      </c>
      <c r="L14" s="50"/>
      <c r="N14" s="33">
        <f t="shared" si="1"/>
        <v>0</v>
      </c>
      <c r="O14" s="33" t="s">
        <v>76</v>
      </c>
      <c r="P14" s="33">
        <f>男子ダブルス①!B42</f>
        <v>0</v>
      </c>
      <c r="Q14" s="33">
        <f>男子ダブルス②!B42</f>
        <v>0</v>
      </c>
      <c r="R14" s="33">
        <f>男子ダブルス③!B42</f>
        <v>0</v>
      </c>
      <c r="S14" s="33">
        <f>男子ダブルス④!B42</f>
        <v>0</v>
      </c>
      <c r="T14" s="33">
        <f>男子ダブルス⑤!B42</f>
        <v>0</v>
      </c>
    </row>
    <row r="15" spans="1:20" ht="15.95" customHeight="1">
      <c r="A15" s="93" t="s">
        <v>155</v>
      </c>
      <c r="B15" s="94"/>
      <c r="C15" s="45" t="str">
        <f>IF(N8=0,"",N8)</f>
        <v/>
      </c>
      <c r="D15" s="46" t="s">
        <v>140</v>
      </c>
      <c r="E15" s="47">
        <v>2500</v>
      </c>
      <c r="F15" s="51" t="s">
        <v>129</v>
      </c>
      <c r="G15" s="49" t="str">
        <f t="shared" si="2"/>
        <v/>
      </c>
      <c r="H15" s="51" t="s">
        <v>140</v>
      </c>
      <c r="I15" s="51" t="s">
        <v>174</v>
      </c>
      <c r="J15" s="51" t="str">
        <f t="shared" si="0"/>
        <v/>
      </c>
      <c r="K15" s="46" t="s">
        <v>64</v>
      </c>
      <c r="L15" s="50"/>
      <c r="N15" s="33">
        <f t="shared" si="1"/>
        <v>0</v>
      </c>
      <c r="O15" s="33" t="s">
        <v>78</v>
      </c>
      <c r="P15" s="33">
        <f>男子ダブルス①!B43</f>
        <v>0</v>
      </c>
      <c r="Q15" s="33">
        <f>男子ダブルス②!B43</f>
        <v>0</v>
      </c>
      <c r="R15" s="33">
        <f>男子ダブルス③!B43</f>
        <v>0</v>
      </c>
      <c r="S15" s="33">
        <f>男子ダブルス④!B43</f>
        <v>0</v>
      </c>
      <c r="T15" s="33">
        <f>男子ダブルス⑤!B43</f>
        <v>0</v>
      </c>
    </row>
    <row r="16" spans="1:20" ht="15.95" customHeight="1">
      <c r="A16" s="93" t="s">
        <v>156</v>
      </c>
      <c r="B16" s="94"/>
      <c r="C16" s="45" t="str">
        <f>IF(N14=0,"",N14)</f>
        <v/>
      </c>
      <c r="D16" s="46" t="s">
        <v>141</v>
      </c>
      <c r="E16" s="47">
        <v>5000</v>
      </c>
      <c r="F16" s="51" t="s">
        <v>129</v>
      </c>
      <c r="G16" s="49" t="str">
        <f t="shared" si="2"/>
        <v/>
      </c>
      <c r="H16" s="51" t="s">
        <v>141</v>
      </c>
      <c r="I16" s="51" t="s">
        <v>174</v>
      </c>
      <c r="J16" s="51" t="str">
        <f t="shared" si="0"/>
        <v/>
      </c>
      <c r="K16" s="46" t="s">
        <v>64</v>
      </c>
      <c r="L16" s="50"/>
      <c r="N16" s="33">
        <f t="shared" si="1"/>
        <v>0</v>
      </c>
      <c r="O16" s="33" t="s">
        <v>80</v>
      </c>
      <c r="P16" s="33">
        <f>男子ダブルス①!B44</f>
        <v>0</v>
      </c>
      <c r="Q16" s="33">
        <f>男子ダブルス②!B44</f>
        <v>0</v>
      </c>
      <c r="R16" s="33">
        <f>男子ダブルス③!B44</f>
        <v>0</v>
      </c>
      <c r="S16" s="33">
        <f>男子ダブルス④!B44</f>
        <v>0</v>
      </c>
      <c r="T16" s="33">
        <f>男子ダブルス⑤!B44</f>
        <v>0</v>
      </c>
    </row>
    <row r="17" spans="1:20" ht="15.95" customHeight="1">
      <c r="A17" s="93" t="s">
        <v>157</v>
      </c>
      <c r="B17" s="94"/>
      <c r="C17" s="45" t="str">
        <f>IF(N20=0,"",N20)</f>
        <v/>
      </c>
      <c r="D17" s="46" t="s">
        <v>140</v>
      </c>
      <c r="E17" s="47">
        <v>2500</v>
      </c>
      <c r="F17" s="51" t="s">
        <v>129</v>
      </c>
      <c r="G17" s="49" t="str">
        <f t="shared" si="2"/>
        <v/>
      </c>
      <c r="H17" s="51" t="s">
        <v>140</v>
      </c>
      <c r="I17" s="51" t="s">
        <v>174</v>
      </c>
      <c r="J17" s="51" t="str">
        <f t="shared" si="0"/>
        <v/>
      </c>
      <c r="K17" s="46" t="s">
        <v>64</v>
      </c>
      <c r="L17" s="50"/>
      <c r="N17" s="33">
        <f t="shared" si="1"/>
        <v>0</v>
      </c>
      <c r="O17" s="33" t="s">
        <v>82</v>
      </c>
      <c r="P17" s="33">
        <f>男子ダブルス①!B45</f>
        <v>0</v>
      </c>
      <c r="Q17" s="33">
        <f>男子ダブルス②!B45</f>
        <v>0</v>
      </c>
      <c r="R17" s="33">
        <f>男子ダブルス③!B45</f>
        <v>0</v>
      </c>
      <c r="S17" s="33">
        <f>男子ダブルス④!B45</f>
        <v>0</v>
      </c>
      <c r="T17" s="33">
        <f>男子ダブルス⑤!B45</f>
        <v>0</v>
      </c>
    </row>
    <row r="18" spans="1:20" ht="15.95" customHeight="1">
      <c r="A18" s="93" t="s">
        <v>158</v>
      </c>
      <c r="B18" s="94"/>
      <c r="C18" s="45" t="str">
        <f>IF(N23=0,"",N23)</f>
        <v/>
      </c>
      <c r="D18" s="46" t="s">
        <v>141</v>
      </c>
      <c r="E18" s="47">
        <v>5000</v>
      </c>
      <c r="F18" s="51" t="s">
        <v>129</v>
      </c>
      <c r="G18" s="49" t="str">
        <f t="shared" ref="G18:G30" si="3">IF(ISBLANK(C18),"",C18)</f>
        <v/>
      </c>
      <c r="H18" s="51" t="s">
        <v>141</v>
      </c>
      <c r="I18" s="51" t="s">
        <v>174</v>
      </c>
      <c r="J18" s="51" t="str">
        <f t="shared" si="0"/>
        <v/>
      </c>
      <c r="K18" s="46" t="s">
        <v>64</v>
      </c>
      <c r="L18" s="50"/>
      <c r="N18" s="33">
        <f t="shared" si="1"/>
        <v>0</v>
      </c>
      <c r="O18" s="33" t="s">
        <v>116</v>
      </c>
      <c r="P18" s="33">
        <f>女子シングルス①!B40</f>
        <v>0</v>
      </c>
      <c r="Q18" s="33">
        <f>女子シングルス②!B40</f>
        <v>0</v>
      </c>
      <c r="R18" s="33">
        <f>女子シングルス③!B40</f>
        <v>0</v>
      </c>
    </row>
    <row r="19" spans="1:20" ht="15.95" customHeight="1">
      <c r="A19" s="93" t="s">
        <v>159</v>
      </c>
      <c r="B19" s="94"/>
      <c r="C19" s="45" t="str">
        <f>IF(N28=0,"",N28)</f>
        <v/>
      </c>
      <c r="D19" s="46" t="s">
        <v>141</v>
      </c>
      <c r="E19" s="47">
        <v>5000</v>
      </c>
      <c r="F19" s="51" t="s">
        <v>129</v>
      </c>
      <c r="G19" s="49" t="str">
        <f t="shared" si="3"/>
        <v/>
      </c>
      <c r="H19" s="51" t="s">
        <v>141</v>
      </c>
      <c r="I19" s="51" t="s">
        <v>174</v>
      </c>
      <c r="J19" s="51" t="str">
        <f t="shared" si="0"/>
        <v/>
      </c>
      <c r="K19" s="46" t="s">
        <v>64</v>
      </c>
      <c r="L19" s="50"/>
      <c r="N19" s="33">
        <f t="shared" si="1"/>
        <v>0</v>
      </c>
      <c r="O19" s="33" t="s">
        <v>118</v>
      </c>
      <c r="P19" s="33">
        <f>女子シングルス①!B41</f>
        <v>0</v>
      </c>
      <c r="Q19" s="33">
        <f>女子シングルス②!B41</f>
        <v>0</v>
      </c>
      <c r="R19" s="33">
        <f>女子シングルス③!B41</f>
        <v>0</v>
      </c>
    </row>
    <row r="20" spans="1:20" ht="15.95" customHeight="1">
      <c r="A20" s="93" t="s">
        <v>160</v>
      </c>
      <c r="B20" s="94"/>
      <c r="C20" s="45" t="str">
        <f>IF(N9=0,"",N9)</f>
        <v/>
      </c>
      <c r="D20" s="46" t="s">
        <v>140</v>
      </c>
      <c r="E20" s="47">
        <v>2500</v>
      </c>
      <c r="F20" s="51" t="s">
        <v>129</v>
      </c>
      <c r="G20" s="49" t="str">
        <f t="shared" si="3"/>
        <v/>
      </c>
      <c r="H20" s="51" t="s">
        <v>140</v>
      </c>
      <c r="I20" s="51" t="s">
        <v>174</v>
      </c>
      <c r="J20" s="51" t="str">
        <f t="shared" si="0"/>
        <v/>
      </c>
      <c r="K20" s="46" t="s">
        <v>64</v>
      </c>
      <c r="L20" s="50"/>
      <c r="N20" s="33">
        <f t="shared" si="1"/>
        <v>0</v>
      </c>
      <c r="O20" s="33" t="s">
        <v>120</v>
      </c>
      <c r="P20" s="33">
        <f>女子シングルス①!B42</f>
        <v>0</v>
      </c>
      <c r="Q20" s="33">
        <f>女子シングルス②!B42</f>
        <v>0</v>
      </c>
      <c r="R20" s="33">
        <f>女子シングルス③!B42</f>
        <v>0</v>
      </c>
    </row>
    <row r="21" spans="1:20" ht="15.95" customHeight="1">
      <c r="A21" s="93" t="s">
        <v>161</v>
      </c>
      <c r="B21" s="94"/>
      <c r="C21" s="45" t="str">
        <f>IF(N15=0,"",N15)</f>
        <v/>
      </c>
      <c r="D21" s="46" t="s">
        <v>141</v>
      </c>
      <c r="E21" s="47">
        <v>5000</v>
      </c>
      <c r="F21" s="51" t="s">
        <v>129</v>
      </c>
      <c r="G21" s="49" t="str">
        <f t="shared" si="3"/>
        <v/>
      </c>
      <c r="H21" s="51" t="s">
        <v>141</v>
      </c>
      <c r="I21" s="51" t="s">
        <v>174</v>
      </c>
      <c r="J21" s="51" t="str">
        <f t="shared" si="0"/>
        <v/>
      </c>
      <c r="K21" s="46" t="s">
        <v>64</v>
      </c>
      <c r="L21" s="50"/>
      <c r="N21" s="33">
        <f t="shared" si="1"/>
        <v>0</v>
      </c>
      <c r="O21" s="33" t="s">
        <v>86</v>
      </c>
      <c r="P21" s="33">
        <f>女子ダブルス①!B40</f>
        <v>0</v>
      </c>
      <c r="Q21" s="33">
        <f>女子ダブルス②!B40</f>
        <v>0</v>
      </c>
      <c r="R21" s="33">
        <f>女子ダブルス③!B40</f>
        <v>0</v>
      </c>
      <c r="S21" s="33">
        <f>女子ダブルス④!B40</f>
        <v>0</v>
      </c>
      <c r="T21" s="33">
        <f>女子ダブルス⑤!B40</f>
        <v>0</v>
      </c>
    </row>
    <row r="22" spans="1:20" ht="15.95" customHeight="1">
      <c r="A22" s="93" t="s">
        <v>162</v>
      </c>
      <c r="B22" s="94"/>
      <c r="C22" s="45" t="str">
        <f>IF(N24=0,"",N24)</f>
        <v/>
      </c>
      <c r="D22" s="46" t="s">
        <v>141</v>
      </c>
      <c r="E22" s="47">
        <v>5000</v>
      </c>
      <c r="F22" s="51" t="s">
        <v>129</v>
      </c>
      <c r="G22" s="49" t="str">
        <f t="shared" si="3"/>
        <v/>
      </c>
      <c r="H22" s="51" t="s">
        <v>141</v>
      </c>
      <c r="I22" s="51" t="s">
        <v>174</v>
      </c>
      <c r="J22" s="51" t="str">
        <f t="shared" si="0"/>
        <v/>
      </c>
      <c r="K22" s="46" t="s">
        <v>64</v>
      </c>
      <c r="L22" s="50"/>
      <c r="N22" s="33">
        <f t="shared" si="1"/>
        <v>0</v>
      </c>
      <c r="O22" s="33" t="s">
        <v>84</v>
      </c>
      <c r="P22" s="33">
        <f>女子ダブルス①!B41</f>
        <v>0</v>
      </c>
      <c r="Q22" s="33">
        <f>女子ダブルス②!B41</f>
        <v>0</v>
      </c>
      <c r="R22" s="33">
        <f>女子ダブルス③!B41</f>
        <v>0</v>
      </c>
      <c r="S22" s="33">
        <f>女子ダブルス④!B41</f>
        <v>0</v>
      </c>
      <c r="T22" s="33">
        <f>女子ダブルス⑤!B41</f>
        <v>0</v>
      </c>
    </row>
    <row r="23" spans="1:20" ht="15.95" customHeight="1">
      <c r="A23" s="93" t="s">
        <v>163</v>
      </c>
      <c r="B23" s="94"/>
      <c r="C23" s="45" t="str">
        <f>IF(N29=0,"",N29)</f>
        <v/>
      </c>
      <c r="D23" s="46" t="s">
        <v>141</v>
      </c>
      <c r="E23" s="47">
        <v>5000</v>
      </c>
      <c r="F23" s="51" t="s">
        <v>129</v>
      </c>
      <c r="G23" s="49" t="str">
        <f t="shared" si="3"/>
        <v/>
      </c>
      <c r="H23" s="51" t="s">
        <v>141</v>
      </c>
      <c r="I23" s="51" t="s">
        <v>174</v>
      </c>
      <c r="J23" s="51" t="str">
        <f t="shared" si="0"/>
        <v/>
      </c>
      <c r="K23" s="46" t="s">
        <v>64</v>
      </c>
      <c r="L23" s="50"/>
      <c r="N23" s="33">
        <f t="shared" si="1"/>
        <v>0</v>
      </c>
      <c r="O23" s="33" t="s">
        <v>88</v>
      </c>
      <c r="P23" s="33">
        <f>女子ダブルス①!B42</f>
        <v>0</v>
      </c>
      <c r="Q23" s="33">
        <f>女子ダブルス②!B42</f>
        <v>0</v>
      </c>
      <c r="R23" s="33">
        <f>女子ダブルス③!B42</f>
        <v>0</v>
      </c>
      <c r="S23" s="33">
        <f>女子ダブルス④!B42</f>
        <v>0</v>
      </c>
      <c r="T23" s="33">
        <f>女子ダブルス⑤!B42</f>
        <v>0</v>
      </c>
    </row>
    <row r="24" spans="1:20" ht="15.95" customHeight="1">
      <c r="A24" s="93" t="s">
        <v>164</v>
      </c>
      <c r="B24" s="94"/>
      <c r="C24" s="45" t="str">
        <f>IF(N10=0,"",N10)</f>
        <v/>
      </c>
      <c r="D24" s="46" t="s">
        <v>140</v>
      </c>
      <c r="E24" s="47">
        <v>2500</v>
      </c>
      <c r="F24" s="51" t="s">
        <v>129</v>
      </c>
      <c r="G24" s="49" t="str">
        <f t="shared" si="3"/>
        <v/>
      </c>
      <c r="H24" s="51" t="s">
        <v>140</v>
      </c>
      <c r="I24" s="51" t="s">
        <v>174</v>
      </c>
      <c r="J24" s="51" t="str">
        <f t="shared" si="0"/>
        <v/>
      </c>
      <c r="K24" s="46" t="s">
        <v>64</v>
      </c>
      <c r="L24" s="50"/>
      <c r="N24" s="33">
        <f t="shared" si="1"/>
        <v>0</v>
      </c>
      <c r="O24" s="33" t="s">
        <v>90</v>
      </c>
      <c r="P24" s="33">
        <f>女子ダブルス①!B43</f>
        <v>0</v>
      </c>
      <c r="Q24" s="33">
        <f>女子ダブルス②!B43</f>
        <v>0</v>
      </c>
      <c r="R24" s="33">
        <f>女子ダブルス③!B43</f>
        <v>0</v>
      </c>
      <c r="S24" s="33">
        <f>女子ダブルス④!B43</f>
        <v>0</v>
      </c>
      <c r="T24" s="33">
        <f>女子ダブルス⑤!B43</f>
        <v>0</v>
      </c>
    </row>
    <row r="25" spans="1:20" ht="15.95" customHeight="1">
      <c r="A25" s="93" t="s">
        <v>165</v>
      </c>
      <c r="B25" s="94"/>
      <c r="C25" s="45" t="str">
        <f>IF(N16=0,"",N16)</f>
        <v/>
      </c>
      <c r="D25" s="46" t="s">
        <v>141</v>
      </c>
      <c r="E25" s="47">
        <v>5000</v>
      </c>
      <c r="F25" s="51" t="s">
        <v>129</v>
      </c>
      <c r="G25" s="49" t="str">
        <f t="shared" si="3"/>
        <v/>
      </c>
      <c r="H25" s="51" t="s">
        <v>141</v>
      </c>
      <c r="I25" s="51" t="s">
        <v>174</v>
      </c>
      <c r="J25" s="51" t="str">
        <f t="shared" si="0"/>
        <v/>
      </c>
      <c r="K25" s="46" t="s">
        <v>64</v>
      </c>
      <c r="L25" s="50"/>
      <c r="N25" s="33">
        <f t="shared" si="1"/>
        <v>0</v>
      </c>
      <c r="O25" s="33" t="s">
        <v>92</v>
      </c>
      <c r="P25" s="33">
        <f>女子ダブルス①!B44</f>
        <v>0</v>
      </c>
      <c r="Q25" s="33">
        <f>女子ダブルス②!B44</f>
        <v>0</v>
      </c>
      <c r="R25" s="33">
        <f>女子ダブルス③!B44</f>
        <v>0</v>
      </c>
      <c r="S25" s="33">
        <f>女子ダブルス④!B44</f>
        <v>0</v>
      </c>
      <c r="T25" s="33">
        <f>女子ダブルス⑤!B44</f>
        <v>0</v>
      </c>
    </row>
    <row r="26" spans="1:20" ht="15.95" customHeight="1">
      <c r="A26" s="93" t="s">
        <v>166</v>
      </c>
      <c r="B26" s="94"/>
      <c r="C26" s="45" t="str">
        <f>IF(N25=0,"",N25)</f>
        <v/>
      </c>
      <c r="D26" s="46" t="s">
        <v>141</v>
      </c>
      <c r="E26" s="47">
        <v>5000</v>
      </c>
      <c r="F26" s="51" t="s">
        <v>129</v>
      </c>
      <c r="G26" s="49" t="str">
        <f t="shared" si="3"/>
        <v/>
      </c>
      <c r="H26" s="51" t="s">
        <v>141</v>
      </c>
      <c r="I26" s="51" t="s">
        <v>174</v>
      </c>
      <c r="J26" s="51" t="str">
        <f t="shared" si="0"/>
        <v/>
      </c>
      <c r="K26" s="46" t="s">
        <v>64</v>
      </c>
      <c r="L26" s="50"/>
      <c r="N26" s="33">
        <f t="shared" si="1"/>
        <v>0</v>
      </c>
      <c r="O26" s="33" t="s">
        <v>94</v>
      </c>
      <c r="P26" s="33">
        <f>女子ダブルス①!B45</f>
        <v>0</v>
      </c>
      <c r="Q26" s="33">
        <f>女子ダブルス②!B45</f>
        <v>0</v>
      </c>
      <c r="R26" s="33">
        <f>女子ダブルス③!B45</f>
        <v>0</v>
      </c>
      <c r="S26" s="33">
        <f>女子ダブルス④!B45</f>
        <v>0</v>
      </c>
      <c r="T26" s="33">
        <f>女子ダブルス⑤!B45</f>
        <v>0</v>
      </c>
    </row>
    <row r="27" spans="1:20" ht="15.95" customHeight="1">
      <c r="A27" s="93" t="s">
        <v>167</v>
      </c>
      <c r="B27" s="94"/>
      <c r="C27" s="45" t="str">
        <f>IF(N30=0,"",N30)</f>
        <v/>
      </c>
      <c r="D27" s="46" t="s">
        <v>141</v>
      </c>
      <c r="E27" s="47">
        <v>5000</v>
      </c>
      <c r="F27" s="51" t="s">
        <v>129</v>
      </c>
      <c r="G27" s="49" t="str">
        <f t="shared" si="3"/>
        <v/>
      </c>
      <c r="H27" s="51" t="s">
        <v>141</v>
      </c>
      <c r="I27" s="51" t="s">
        <v>174</v>
      </c>
      <c r="J27" s="51" t="str">
        <f t="shared" si="0"/>
        <v/>
      </c>
      <c r="K27" s="46" t="s">
        <v>64</v>
      </c>
      <c r="L27" s="50"/>
      <c r="N27" s="33">
        <f t="shared" si="1"/>
        <v>0</v>
      </c>
      <c r="O27" s="33" t="s">
        <v>108</v>
      </c>
      <c r="P27" s="33">
        <f>混合ダブルス①!B40</f>
        <v>0</v>
      </c>
      <c r="Q27" s="33">
        <f>混合ダブルス②!B40</f>
        <v>0</v>
      </c>
      <c r="R27" s="33">
        <f>混合ダブルス③!B40</f>
        <v>0</v>
      </c>
      <c r="S27" s="33">
        <f>混合ダブルス④!B40</f>
        <v>0</v>
      </c>
      <c r="T27" s="33">
        <f>混合ダブルス⑤!B40</f>
        <v>0</v>
      </c>
    </row>
    <row r="28" spans="1:20" ht="15.95" customHeight="1">
      <c r="A28" s="93" t="s">
        <v>168</v>
      </c>
      <c r="B28" s="94"/>
      <c r="C28" s="45" t="str">
        <f>IF(N11=0,"",N11)</f>
        <v/>
      </c>
      <c r="D28" s="46" t="s">
        <v>140</v>
      </c>
      <c r="E28" s="47">
        <v>2500</v>
      </c>
      <c r="F28" s="51" t="s">
        <v>129</v>
      </c>
      <c r="G28" s="49" t="str">
        <f t="shared" si="3"/>
        <v/>
      </c>
      <c r="H28" s="51" t="s">
        <v>140</v>
      </c>
      <c r="I28" s="51" t="s">
        <v>174</v>
      </c>
      <c r="J28" s="51" t="str">
        <f t="shared" si="0"/>
        <v/>
      </c>
      <c r="K28" s="46" t="s">
        <v>64</v>
      </c>
      <c r="L28" s="50"/>
      <c r="N28" s="33">
        <f t="shared" si="1"/>
        <v>0</v>
      </c>
      <c r="O28" s="33" t="s">
        <v>110</v>
      </c>
      <c r="P28" s="33">
        <f>混合ダブルス①!B41</f>
        <v>0</v>
      </c>
      <c r="Q28" s="33">
        <f>混合ダブルス②!B41</f>
        <v>0</v>
      </c>
      <c r="R28" s="33">
        <f>混合ダブルス③!B41</f>
        <v>0</v>
      </c>
      <c r="S28" s="33">
        <f>混合ダブルス④!B41</f>
        <v>0</v>
      </c>
      <c r="T28" s="33">
        <f>混合ダブルス⑤!B41</f>
        <v>0</v>
      </c>
    </row>
    <row r="29" spans="1:20" ht="15.95" customHeight="1">
      <c r="A29" s="93" t="s">
        <v>169</v>
      </c>
      <c r="B29" s="94"/>
      <c r="C29" s="45" t="str">
        <f>IF(N17=0,"",N17)</f>
        <v/>
      </c>
      <c r="D29" s="46" t="s">
        <v>141</v>
      </c>
      <c r="E29" s="47">
        <v>5000</v>
      </c>
      <c r="F29" s="51" t="s">
        <v>129</v>
      </c>
      <c r="G29" s="49" t="str">
        <f t="shared" si="3"/>
        <v/>
      </c>
      <c r="H29" s="51" t="s">
        <v>141</v>
      </c>
      <c r="I29" s="51" t="s">
        <v>174</v>
      </c>
      <c r="J29" s="51" t="str">
        <f t="shared" si="0"/>
        <v/>
      </c>
      <c r="K29" s="46" t="s">
        <v>64</v>
      </c>
      <c r="L29" s="50"/>
      <c r="N29" s="33">
        <f t="shared" si="1"/>
        <v>0</v>
      </c>
      <c r="O29" s="33" t="s">
        <v>112</v>
      </c>
      <c r="P29" s="33">
        <f>混合ダブルス①!B42</f>
        <v>0</v>
      </c>
      <c r="Q29" s="33">
        <f>混合ダブルス②!B42</f>
        <v>0</v>
      </c>
      <c r="R29" s="33">
        <f>混合ダブルス③!B42</f>
        <v>0</v>
      </c>
      <c r="S29" s="33">
        <f>混合ダブルス④!B42</f>
        <v>0</v>
      </c>
      <c r="T29" s="33">
        <f>混合ダブルス⑤!B42</f>
        <v>0</v>
      </c>
    </row>
    <row r="30" spans="1:20" ht="15.95" customHeight="1">
      <c r="A30" s="93" t="s">
        <v>170</v>
      </c>
      <c r="B30" s="94"/>
      <c r="C30" s="45" t="str">
        <f>IF(N26=0,"",N26)</f>
        <v/>
      </c>
      <c r="D30" s="46" t="s">
        <v>141</v>
      </c>
      <c r="E30" s="47">
        <v>5000</v>
      </c>
      <c r="F30" s="51" t="s">
        <v>129</v>
      </c>
      <c r="G30" s="49" t="str">
        <f t="shared" si="3"/>
        <v/>
      </c>
      <c r="H30" s="51" t="s">
        <v>141</v>
      </c>
      <c r="I30" s="51" t="s">
        <v>174</v>
      </c>
      <c r="J30" s="51" t="str">
        <f t="shared" si="0"/>
        <v/>
      </c>
      <c r="K30" s="46" t="s">
        <v>64</v>
      </c>
      <c r="L30" s="50"/>
      <c r="N30" s="33">
        <f t="shared" si="1"/>
        <v>0</v>
      </c>
      <c r="O30" s="33" t="s">
        <v>114</v>
      </c>
      <c r="P30" s="33">
        <f>混合ダブルス①!B43</f>
        <v>0</v>
      </c>
      <c r="Q30" s="33">
        <f>混合ダブルス②!B43</f>
        <v>0</v>
      </c>
      <c r="R30" s="33">
        <f>混合ダブルス③!B43</f>
        <v>0</v>
      </c>
      <c r="S30" s="33">
        <f>混合ダブルス④!B43</f>
        <v>0</v>
      </c>
      <c r="T30" s="33">
        <f>混合ダブルス⑤!B43</f>
        <v>0</v>
      </c>
    </row>
    <row r="31" spans="1:20" ht="15.95" customHeight="1">
      <c r="A31" s="93" t="s">
        <v>171</v>
      </c>
      <c r="B31" s="94"/>
      <c r="C31" s="45" t="str">
        <f>IF(N31=0,"",N31)</f>
        <v/>
      </c>
      <c r="D31" s="46" t="s">
        <v>141</v>
      </c>
      <c r="E31" s="47">
        <v>5000</v>
      </c>
      <c r="F31" s="51" t="s">
        <v>62</v>
      </c>
      <c r="G31" s="49" t="str">
        <f>IF(ISBLANK(C31),"",C31)</f>
        <v/>
      </c>
      <c r="H31" s="51" t="s">
        <v>141</v>
      </c>
      <c r="I31" s="51" t="s">
        <v>63</v>
      </c>
      <c r="J31" s="52" t="str">
        <f>IF(ISERROR(E31*G31),"",E31*G31)</f>
        <v/>
      </c>
      <c r="K31" s="46" t="s">
        <v>64</v>
      </c>
      <c r="L31" s="53"/>
      <c r="N31" s="33">
        <f t="shared" si="1"/>
        <v>0</v>
      </c>
      <c r="O31" s="33" t="s">
        <v>122</v>
      </c>
      <c r="P31" s="33">
        <f>混合ダブルス①!B44</f>
        <v>0</v>
      </c>
      <c r="Q31" s="33">
        <f>混合ダブルス②!B44</f>
        <v>0</v>
      </c>
      <c r="R31" s="33">
        <f>混合ダブルス③!B44</f>
        <v>0</v>
      </c>
      <c r="S31" s="33">
        <f>混合ダブルス④!B44</f>
        <v>0</v>
      </c>
      <c r="T31" s="33">
        <f>混合ダブルス⑤!B44</f>
        <v>0</v>
      </c>
    </row>
    <row r="32" spans="1:20" ht="15.95" customHeight="1">
      <c r="A32" s="95" t="s">
        <v>65</v>
      </c>
      <c r="B32" s="96"/>
      <c r="C32" s="96"/>
      <c r="D32" s="96"/>
      <c r="E32" s="54"/>
      <c r="F32" s="55"/>
      <c r="G32" s="55"/>
      <c r="H32" s="55"/>
      <c r="I32" s="55"/>
      <c r="J32" s="55" t="str">
        <f>IF(SUM(J6:J31)=0,"",SUM(J6:J31))</f>
        <v/>
      </c>
      <c r="K32" s="44" t="s">
        <v>64</v>
      </c>
      <c r="L32" s="56"/>
    </row>
    <row r="33" spans="1:6" ht="13.15" customHeight="1"/>
    <row r="34" spans="1:6" ht="25.5" customHeight="1">
      <c r="A34" s="97" t="s">
        <v>66</v>
      </c>
      <c r="B34" s="97"/>
      <c r="C34" s="97"/>
      <c r="D34" s="98" t="str">
        <f>J32</f>
        <v/>
      </c>
      <c r="E34" s="98"/>
      <c r="F34" s="24" t="s">
        <v>67</v>
      </c>
    </row>
    <row r="35" spans="1:6" ht="13.9" customHeight="1"/>
    <row r="36" spans="1:6">
      <c r="A36" s="99" t="str">
        <f>申込み県協会入力!$E$3</f>
        <v>令和　年　月　日</v>
      </c>
      <c r="B36" s="99"/>
      <c r="C36" s="99"/>
    </row>
    <row r="42" spans="1:6" ht="16.899999999999999" customHeight="1"/>
  </sheetData>
  <mergeCells count="35">
    <mergeCell ref="A6:B6"/>
    <mergeCell ref="A31:B31"/>
    <mergeCell ref="A7:B7"/>
    <mergeCell ref="A8:B8"/>
    <mergeCell ref="A9:B9"/>
    <mergeCell ref="A10:B10"/>
    <mergeCell ref="A11:B11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:L1"/>
    <mergeCell ref="B3:C3"/>
    <mergeCell ref="A5:B5"/>
    <mergeCell ref="C5:D5"/>
    <mergeCell ref="E5:K5"/>
    <mergeCell ref="A12:B12"/>
    <mergeCell ref="A13:B13"/>
    <mergeCell ref="A14:B14"/>
    <mergeCell ref="A36:C36"/>
    <mergeCell ref="A32:D32"/>
    <mergeCell ref="A34:C34"/>
    <mergeCell ref="D34:E34"/>
    <mergeCell ref="A24:B24"/>
    <mergeCell ref="A30:B30"/>
    <mergeCell ref="A25:B25"/>
    <mergeCell ref="A26:B26"/>
    <mergeCell ref="A27:B27"/>
    <mergeCell ref="A28:B28"/>
    <mergeCell ref="A29:B29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fitToHeight="0" orientation="portrait" r:id="rId1"/>
  <headerFooter>
    <oddHeader>&amp;R&amp;9&amp;F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250</v>
      </c>
      <c r="C3" s="110"/>
      <c r="D3" s="110"/>
      <c r="E3" s="111"/>
      <c r="F3" s="17" t="str">
        <f>C53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 ht="18.75" customHeight="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E36" s="5"/>
      <c r="F36" s="5"/>
      <c r="G36" s="6"/>
      <c r="H36" s="5"/>
      <c r="I36" s="6"/>
      <c r="J36" s="5"/>
      <c r="K36" s="5"/>
      <c r="L36" s="5"/>
    </row>
    <row r="37" spans="1:12">
      <c r="A37" s="5"/>
      <c r="B37" s="5"/>
      <c r="C37" s="5" t="s">
        <v>262</v>
      </c>
      <c r="E37" s="5"/>
      <c r="F37" s="5"/>
      <c r="G37" s="6"/>
      <c r="H37" s="5"/>
      <c r="I37" s="6"/>
      <c r="J37" s="5"/>
      <c r="K37" s="5"/>
      <c r="L37" s="5"/>
    </row>
    <row r="38" spans="1:12">
      <c r="A38" s="5"/>
      <c r="B38" s="5"/>
      <c r="C38" s="5" t="s">
        <v>259</v>
      </c>
      <c r="E38" s="5"/>
      <c r="F38" s="5"/>
      <c r="G38" s="6"/>
      <c r="H38" s="5"/>
      <c r="I38" s="6"/>
      <c r="J38" s="5"/>
      <c r="K38" s="5"/>
      <c r="L38" s="5"/>
    </row>
    <row r="40" spans="1:12">
      <c r="A40" t="s">
        <v>96</v>
      </c>
      <c r="B40">
        <f>COUNTIF(A$6:A$25,A40)</f>
        <v>0</v>
      </c>
    </row>
    <row r="41" spans="1:12">
      <c r="A41" t="s">
        <v>98</v>
      </c>
      <c r="B41">
        <f t="shared" ref="B41:B45" si="1">COUNTIF(A$6:A$25,A41)</f>
        <v>0</v>
      </c>
    </row>
    <row r="42" spans="1:12">
      <c r="A42" t="s">
        <v>100</v>
      </c>
      <c r="B42">
        <f t="shared" si="1"/>
        <v>0</v>
      </c>
    </row>
    <row r="43" spans="1:12">
      <c r="A43" t="s">
        <v>102</v>
      </c>
      <c r="B43">
        <f t="shared" si="1"/>
        <v>0</v>
      </c>
    </row>
    <row r="44" spans="1:12">
      <c r="A44" t="s">
        <v>104</v>
      </c>
      <c r="B44">
        <f t="shared" si="1"/>
        <v>0</v>
      </c>
    </row>
    <row r="45" spans="1:12">
      <c r="A45" t="s">
        <v>106</v>
      </c>
      <c r="B45">
        <f t="shared" si="1"/>
        <v>0</v>
      </c>
    </row>
    <row r="46" spans="1:12">
      <c r="A46" s="2" t="s">
        <v>142</v>
      </c>
      <c r="B46">
        <f>SUM(B40:B45)</f>
        <v>0</v>
      </c>
    </row>
    <row r="47" spans="1:12">
      <c r="A47" s="2" t="s">
        <v>143</v>
      </c>
      <c r="B47">
        <f>男子シングルス②!$B$47</f>
        <v>0</v>
      </c>
    </row>
    <row r="48" spans="1:12">
      <c r="A48" s="2" t="s">
        <v>144</v>
      </c>
      <c r="B48">
        <f>男子シングルス③!$B$48</f>
        <v>0</v>
      </c>
    </row>
    <row r="49" spans="1:3">
      <c r="A49" s="2" t="s">
        <v>145</v>
      </c>
      <c r="B49">
        <f>男子シングルス④!$B$49</f>
        <v>0</v>
      </c>
    </row>
    <row r="50" spans="1:3">
      <c r="A50" s="2" t="s">
        <v>134</v>
      </c>
      <c r="B50">
        <f>男子シングルス⑤!$B$50</f>
        <v>0</v>
      </c>
    </row>
    <row r="52" spans="1:3">
      <c r="B52">
        <f>SUM(B46:B50)</f>
        <v>0</v>
      </c>
    </row>
    <row r="53" spans="1:3">
      <c r="A53" s="2"/>
      <c r="B53">
        <f>ROUNDUP(B52/20,0)</f>
        <v>0</v>
      </c>
      <c r="C53" t="str">
        <f>IF(B53&gt;0,CONCATENATE(1,"/",B53),"")</f>
        <v/>
      </c>
    </row>
  </sheetData>
  <mergeCells count="3">
    <mergeCell ref="A1:K1"/>
    <mergeCell ref="B3:E3"/>
    <mergeCell ref="I3:J3"/>
  </mergeCells>
  <phoneticPr fontId="2"/>
  <conditionalFormatting sqref="F3">
    <cfRule type="cellIs" dxfId="5" priority="1" operator="equal">
      <formula>0</formula>
    </cfRule>
  </conditionalFormatting>
  <dataValidations count="3">
    <dataValidation type="list" allowBlank="1" showInputMessage="1" showErrorMessage="1" sqref="J6:J25" xr:uid="{00000000-0002-0000-0700-000000000000}">
      <formula1>ts_01</formula1>
    </dataValidation>
    <dataValidation type="list" allowBlank="1" showInputMessage="1" showErrorMessage="1" sqref="A6:A25" xr:uid="{00000000-0002-0000-0700-000001000000}">
      <formula1>ms</formula1>
    </dataValidation>
    <dataValidation type="list" allowBlank="1" showInputMessage="1" showErrorMessage="1" sqref="I6:I25" xr:uid="{00000000-0002-0000-0700-000002000000}">
      <formula1>sp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AB1D32-5F0B-4CE7-9375-12A9ECC9DCDC}">
          <x14:formula1>
            <xm:f>HELP_開催県協会入力!$G$7</xm:f>
          </x14:formula1>
          <xm:sqref>C6:C25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3"/>
  <sheetViews>
    <sheetView view="pageBreakPreview" zoomScaleNormal="100" zoomScaleSheetLayoutView="100" workbookViewId="0">
      <selection activeCell="A6" sqref="A6"/>
    </sheetView>
  </sheetViews>
  <sheetFormatPr defaultRowHeight="18.75"/>
  <cols>
    <col min="1" max="1" width="5.77734375" customWidth="1"/>
    <col min="2" max="2" width="3.77734375" customWidth="1"/>
    <col min="3" max="3" width="2.77734375" customWidth="1"/>
    <col min="4" max="6" width="10.77734375" customWidth="1"/>
    <col min="7" max="7" width="3.77734375" style="2" customWidth="1"/>
    <col min="8" max="8" width="10.77734375" customWidth="1"/>
    <col min="9" max="9" width="4.77734375" style="2" customWidth="1"/>
    <col min="10" max="10" width="5.77734375" customWidth="1"/>
    <col min="11" max="11" width="8.44140625" customWidth="1"/>
  </cols>
  <sheetData>
    <row r="1" spans="1:11" ht="28.9" customHeight="1">
      <c r="A1" s="108" t="str">
        <f>CONCATENATE(tn,"  ","参加申込書")</f>
        <v>第26回中国地区シニアバドミントン選手権大会  参加申込書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0.9" customHeight="1"/>
    <row r="3" spans="1:11" ht="24" customHeight="1">
      <c r="B3" s="109" t="s">
        <v>250</v>
      </c>
      <c r="C3" s="110"/>
      <c r="D3" s="110"/>
      <c r="E3" s="111"/>
      <c r="F3" s="17" t="str">
        <f>C53</f>
        <v/>
      </c>
      <c r="G3" s="17"/>
      <c r="H3" s="18" t="s">
        <v>14</v>
      </c>
      <c r="I3" s="112" t="e">
        <f>申込み県協会入力!$B$3</f>
        <v>#N/A</v>
      </c>
      <c r="J3" s="113"/>
    </row>
    <row r="4" spans="1:11" ht="12.6" customHeight="1"/>
    <row r="5" spans="1:11" ht="19.149999999999999" customHeight="1">
      <c r="A5" s="78" t="s">
        <v>5</v>
      </c>
      <c r="B5" s="63" t="s">
        <v>55</v>
      </c>
      <c r="C5" s="63" t="s">
        <v>255</v>
      </c>
      <c r="D5" s="78" t="s">
        <v>6</v>
      </c>
      <c r="E5" s="78" t="s">
        <v>249</v>
      </c>
      <c r="F5" s="78" t="s">
        <v>7</v>
      </c>
      <c r="G5" s="78" t="s">
        <v>0</v>
      </c>
      <c r="H5" s="78" t="s">
        <v>1</v>
      </c>
      <c r="I5" s="78" t="s">
        <v>136</v>
      </c>
      <c r="J5" s="63" t="s">
        <v>2</v>
      </c>
      <c r="K5" s="78" t="s">
        <v>248</v>
      </c>
    </row>
    <row r="6" spans="1:11" ht="19.149999999999999" customHeight="1">
      <c r="A6" s="62"/>
      <c r="B6" s="62"/>
      <c r="C6" s="62"/>
      <c r="D6" s="64"/>
      <c r="E6" s="63"/>
      <c r="F6" s="65"/>
      <c r="G6" s="62" t="str">
        <f>IF(F6&lt;&gt;"",DATEDIF(F6,DATEVALUE("2025/4/1"),"Y"),"")</f>
        <v/>
      </c>
      <c r="H6" s="66"/>
      <c r="I6" s="63"/>
      <c r="J6" s="62"/>
      <c r="K6" s="80"/>
    </row>
    <row r="7" spans="1:11" ht="19.149999999999999" customHeight="1">
      <c r="A7" s="62"/>
      <c r="B7" s="62"/>
      <c r="C7" s="62"/>
      <c r="D7" s="64"/>
      <c r="E7" s="63"/>
      <c r="F7" s="65"/>
      <c r="G7" s="62" t="str">
        <f t="shared" ref="G7:G25" si="0">IF(F7&lt;&gt;"",DATEDIF(F7,DATEVALUE("2025/4/1"),"Y"),"")</f>
        <v/>
      </c>
      <c r="H7" s="66"/>
      <c r="I7" s="63"/>
      <c r="J7" s="62"/>
      <c r="K7" s="80"/>
    </row>
    <row r="8" spans="1:11" ht="19.149999999999999" customHeight="1">
      <c r="A8" s="62"/>
      <c r="B8" s="62"/>
      <c r="C8" s="62"/>
      <c r="D8" s="64"/>
      <c r="E8" s="63"/>
      <c r="F8" s="65"/>
      <c r="G8" s="62" t="str">
        <f t="shared" si="0"/>
        <v/>
      </c>
      <c r="H8" s="66"/>
      <c r="I8" s="63"/>
      <c r="J8" s="62"/>
      <c r="K8" s="80"/>
    </row>
    <row r="9" spans="1:11" ht="19.149999999999999" customHeight="1">
      <c r="A9" s="62"/>
      <c r="B9" s="62"/>
      <c r="C9" s="62"/>
      <c r="D9" s="64"/>
      <c r="E9" s="63"/>
      <c r="F9" s="65"/>
      <c r="G9" s="62" t="str">
        <f>IF(F9&lt;&gt;"",DATEDIF(F9,DATEVALUE("2025/4/1"),"Y"),"")</f>
        <v/>
      </c>
      <c r="H9" s="66"/>
      <c r="I9" s="63"/>
      <c r="J9" s="62"/>
      <c r="K9" s="80"/>
    </row>
    <row r="10" spans="1:11" ht="19.149999999999999" customHeight="1">
      <c r="A10" s="62"/>
      <c r="B10" s="62"/>
      <c r="C10" s="62"/>
      <c r="D10" s="64"/>
      <c r="E10" s="63"/>
      <c r="F10" s="65"/>
      <c r="G10" s="62" t="str">
        <f t="shared" si="0"/>
        <v/>
      </c>
      <c r="H10" s="66"/>
      <c r="I10" s="63"/>
      <c r="J10" s="62"/>
      <c r="K10" s="80"/>
    </row>
    <row r="11" spans="1:11" ht="19.149999999999999" customHeight="1">
      <c r="A11" s="62"/>
      <c r="B11" s="62"/>
      <c r="C11" s="62"/>
      <c r="D11" s="64"/>
      <c r="E11" s="63"/>
      <c r="F11" s="65"/>
      <c r="G11" s="62" t="str">
        <f t="shared" si="0"/>
        <v/>
      </c>
      <c r="H11" s="66"/>
      <c r="I11" s="63"/>
      <c r="J11" s="62"/>
      <c r="K11" s="80"/>
    </row>
    <row r="12" spans="1:11" ht="19.149999999999999" customHeight="1">
      <c r="A12" s="62"/>
      <c r="B12" s="62"/>
      <c r="C12" s="62"/>
      <c r="D12" s="64"/>
      <c r="E12" s="63"/>
      <c r="F12" s="65"/>
      <c r="G12" s="62" t="str">
        <f t="shared" si="0"/>
        <v/>
      </c>
      <c r="H12" s="66"/>
      <c r="I12" s="63"/>
      <c r="J12" s="62"/>
      <c r="K12" s="80"/>
    </row>
    <row r="13" spans="1:11" ht="19.149999999999999" customHeight="1">
      <c r="A13" s="62"/>
      <c r="B13" s="62"/>
      <c r="C13" s="62"/>
      <c r="D13" s="64"/>
      <c r="E13" s="63"/>
      <c r="F13" s="65"/>
      <c r="G13" s="62" t="str">
        <f t="shared" si="0"/>
        <v/>
      </c>
      <c r="H13" s="66"/>
      <c r="I13" s="63"/>
      <c r="J13" s="62"/>
      <c r="K13" s="80"/>
    </row>
    <row r="14" spans="1:11" ht="19.149999999999999" customHeight="1">
      <c r="A14" s="62"/>
      <c r="B14" s="62"/>
      <c r="C14" s="62"/>
      <c r="D14" s="64"/>
      <c r="E14" s="63"/>
      <c r="F14" s="65"/>
      <c r="G14" s="62" t="str">
        <f t="shared" si="0"/>
        <v/>
      </c>
      <c r="H14" s="66"/>
      <c r="I14" s="63"/>
      <c r="J14" s="62"/>
      <c r="K14" s="80"/>
    </row>
    <row r="15" spans="1:11" ht="19.149999999999999" customHeight="1">
      <c r="A15" s="62"/>
      <c r="B15" s="62"/>
      <c r="C15" s="62"/>
      <c r="D15" s="64"/>
      <c r="E15" s="63"/>
      <c r="F15" s="65"/>
      <c r="G15" s="62" t="str">
        <f t="shared" si="0"/>
        <v/>
      </c>
      <c r="H15" s="66"/>
      <c r="I15" s="63"/>
      <c r="J15" s="62"/>
      <c r="K15" s="80"/>
    </row>
    <row r="16" spans="1:11" ht="19.149999999999999" customHeight="1">
      <c r="A16" s="62"/>
      <c r="B16" s="62"/>
      <c r="C16" s="62"/>
      <c r="D16" s="64"/>
      <c r="E16" s="63"/>
      <c r="F16" s="65"/>
      <c r="G16" s="62" t="str">
        <f t="shared" si="0"/>
        <v/>
      </c>
      <c r="H16" s="66"/>
      <c r="I16" s="63"/>
      <c r="J16" s="62"/>
      <c r="K16" s="80"/>
    </row>
    <row r="17" spans="1:11" ht="19.149999999999999" customHeight="1">
      <c r="A17" s="62"/>
      <c r="B17" s="62"/>
      <c r="C17" s="62"/>
      <c r="D17" s="64"/>
      <c r="E17" s="63"/>
      <c r="F17" s="65"/>
      <c r="G17" s="62" t="str">
        <f t="shared" si="0"/>
        <v/>
      </c>
      <c r="H17" s="66"/>
      <c r="I17" s="63"/>
      <c r="J17" s="62"/>
      <c r="K17" s="80"/>
    </row>
    <row r="18" spans="1:11" ht="19.149999999999999" customHeight="1">
      <c r="A18" s="62"/>
      <c r="B18" s="62"/>
      <c r="C18" s="62"/>
      <c r="D18" s="64"/>
      <c r="E18" s="63"/>
      <c r="F18" s="65"/>
      <c r="G18" s="62" t="str">
        <f t="shared" si="0"/>
        <v/>
      </c>
      <c r="H18" s="66"/>
      <c r="I18" s="63"/>
      <c r="J18" s="62"/>
      <c r="K18" s="80"/>
    </row>
    <row r="19" spans="1:11" ht="19.149999999999999" customHeight="1">
      <c r="A19" s="62"/>
      <c r="B19" s="62"/>
      <c r="C19" s="62"/>
      <c r="D19" s="64"/>
      <c r="E19" s="63"/>
      <c r="F19" s="65"/>
      <c r="G19" s="62" t="str">
        <f t="shared" si="0"/>
        <v/>
      </c>
      <c r="H19" s="66"/>
      <c r="I19" s="63"/>
      <c r="J19" s="62"/>
      <c r="K19" s="80"/>
    </row>
    <row r="20" spans="1:11" ht="19.149999999999999" customHeight="1">
      <c r="A20" s="62"/>
      <c r="B20" s="62"/>
      <c r="C20" s="62"/>
      <c r="D20" s="64"/>
      <c r="E20" s="63"/>
      <c r="F20" s="65"/>
      <c r="G20" s="62" t="str">
        <f t="shared" si="0"/>
        <v/>
      </c>
      <c r="H20" s="66"/>
      <c r="I20" s="63"/>
      <c r="J20" s="62"/>
      <c r="K20" s="80"/>
    </row>
    <row r="21" spans="1:11" ht="19.149999999999999" customHeight="1">
      <c r="A21" s="62"/>
      <c r="B21" s="62"/>
      <c r="C21" s="62"/>
      <c r="D21" s="64"/>
      <c r="E21" s="63"/>
      <c r="F21" s="65"/>
      <c r="G21" s="62" t="str">
        <f t="shared" si="0"/>
        <v/>
      </c>
      <c r="H21" s="66"/>
      <c r="I21" s="63"/>
      <c r="J21" s="62"/>
      <c r="K21" s="80"/>
    </row>
    <row r="22" spans="1:11" ht="19.149999999999999" customHeight="1">
      <c r="A22" s="62"/>
      <c r="B22" s="62"/>
      <c r="C22" s="62"/>
      <c r="D22" s="64"/>
      <c r="E22" s="63"/>
      <c r="F22" s="65"/>
      <c r="G22" s="62" t="str">
        <f t="shared" si="0"/>
        <v/>
      </c>
      <c r="H22" s="66"/>
      <c r="I22" s="63"/>
      <c r="J22" s="62"/>
      <c r="K22" s="80"/>
    </row>
    <row r="23" spans="1:11" ht="19.149999999999999" customHeight="1">
      <c r="A23" s="62"/>
      <c r="B23" s="62"/>
      <c r="C23" s="62"/>
      <c r="D23" s="64"/>
      <c r="E23" s="63"/>
      <c r="F23" s="65"/>
      <c r="G23" s="62" t="str">
        <f t="shared" si="0"/>
        <v/>
      </c>
      <c r="H23" s="66"/>
      <c r="I23" s="63"/>
      <c r="J23" s="62"/>
      <c r="K23" s="80"/>
    </row>
    <row r="24" spans="1:11" ht="19.149999999999999" customHeight="1">
      <c r="A24" s="62"/>
      <c r="B24" s="62"/>
      <c r="C24" s="62"/>
      <c r="D24" s="64"/>
      <c r="E24" s="63"/>
      <c r="F24" s="65"/>
      <c r="G24" s="62" t="str">
        <f t="shared" si="0"/>
        <v/>
      </c>
      <c r="H24" s="66"/>
      <c r="I24" s="63"/>
      <c r="J24" s="62"/>
      <c r="K24" s="80"/>
    </row>
    <row r="25" spans="1:11" ht="19.149999999999999" customHeight="1">
      <c r="A25" s="62"/>
      <c r="B25" s="62"/>
      <c r="C25" s="62"/>
      <c r="D25" s="64"/>
      <c r="E25" s="63"/>
      <c r="F25" s="65"/>
      <c r="G25" s="62" t="str">
        <f t="shared" si="0"/>
        <v/>
      </c>
      <c r="H25" s="66"/>
      <c r="I25" s="63"/>
      <c r="J25" s="62"/>
      <c r="K25" s="80"/>
    </row>
    <row r="26" spans="1:11">
      <c r="A26" s="7"/>
      <c r="B26" s="8"/>
      <c r="C26" s="8"/>
      <c r="D26" s="8"/>
      <c r="E26" s="8"/>
      <c r="F26" s="8"/>
      <c r="G26" s="9"/>
      <c r="H26" s="8"/>
      <c r="I26" s="9"/>
      <c r="J26" s="8"/>
      <c r="K26" s="10"/>
    </row>
    <row r="27" spans="1:11">
      <c r="A27" s="11"/>
      <c r="K27" s="12"/>
    </row>
    <row r="28" spans="1:11">
      <c r="A28" s="11"/>
      <c r="K28" s="12"/>
    </row>
    <row r="29" spans="1:11">
      <c r="A29" s="11"/>
      <c r="K29" s="12"/>
    </row>
    <row r="30" spans="1:11" ht="18.75" customHeight="1">
      <c r="A30" s="11"/>
      <c r="K30" s="12"/>
    </row>
    <row r="31" spans="1:11">
      <c r="A31" s="11"/>
      <c r="K31" s="12"/>
    </row>
    <row r="32" spans="1:11">
      <c r="A32" s="11"/>
      <c r="K32" s="12"/>
    </row>
    <row r="33" spans="1:12">
      <c r="A33" s="11"/>
      <c r="K33" s="12"/>
    </row>
    <row r="34" spans="1:12" ht="31.15" customHeight="1">
      <c r="A34" s="13"/>
      <c r="B34" s="14"/>
      <c r="C34" s="14"/>
      <c r="D34" s="14"/>
      <c r="E34" s="14"/>
      <c r="F34" s="14"/>
      <c r="G34" s="15"/>
      <c r="H34" s="14"/>
      <c r="I34" s="15"/>
      <c r="J34" s="14"/>
      <c r="K34" s="16"/>
    </row>
    <row r="35" spans="1:12" ht="14.45" customHeight="1"/>
    <row r="36" spans="1:12">
      <c r="A36" s="90" t="s">
        <v>261</v>
      </c>
      <c r="B36" s="76"/>
      <c r="C36" s="5" t="s">
        <v>260</v>
      </c>
      <c r="D36" s="5"/>
      <c r="E36" s="5"/>
      <c r="F36" s="5"/>
      <c r="G36" s="76"/>
      <c r="H36" s="5"/>
      <c r="I36" s="76"/>
      <c r="J36" s="5"/>
      <c r="K36" s="5"/>
      <c r="L36" s="5"/>
    </row>
    <row r="37" spans="1:12">
      <c r="A37" s="5"/>
      <c r="B37" s="5"/>
      <c r="C37" s="5" t="s">
        <v>262</v>
      </c>
      <c r="D37" s="5"/>
      <c r="E37" s="5"/>
      <c r="F37" s="5"/>
      <c r="G37" s="76"/>
      <c r="H37" s="5"/>
      <c r="I37" s="76"/>
      <c r="J37" s="5"/>
      <c r="K37" s="5"/>
      <c r="L37" s="5"/>
    </row>
    <row r="38" spans="1:12">
      <c r="A38" s="5"/>
      <c r="B38" s="5"/>
      <c r="C38" s="5" t="s">
        <v>259</v>
      </c>
      <c r="D38" s="5"/>
      <c r="E38" s="5"/>
      <c r="F38" s="5"/>
      <c r="G38" s="76"/>
      <c r="H38" s="5"/>
      <c r="I38" s="76"/>
      <c r="J38" s="5"/>
      <c r="K38" s="5"/>
      <c r="L38" s="5"/>
    </row>
    <row r="40" spans="1:12">
      <c r="A40" t="s">
        <v>96</v>
      </c>
      <c r="B40">
        <f>COUNTIF(A$6:A$25,A40)</f>
        <v>0</v>
      </c>
    </row>
    <row r="41" spans="1:12">
      <c r="A41" t="s">
        <v>98</v>
      </c>
      <c r="B41">
        <f t="shared" ref="B41:B45" si="1">COUNTIF(A$6:A$25,A41)</f>
        <v>0</v>
      </c>
    </row>
    <row r="42" spans="1:12">
      <c r="A42" t="s">
        <v>100</v>
      </c>
      <c r="B42">
        <f t="shared" si="1"/>
        <v>0</v>
      </c>
    </row>
    <row r="43" spans="1:12">
      <c r="A43" t="s">
        <v>102</v>
      </c>
      <c r="B43">
        <f t="shared" si="1"/>
        <v>0</v>
      </c>
    </row>
    <row r="44" spans="1:12">
      <c r="A44" t="s">
        <v>104</v>
      </c>
      <c r="B44">
        <f t="shared" si="1"/>
        <v>0</v>
      </c>
    </row>
    <row r="45" spans="1:12">
      <c r="A45" t="s">
        <v>106</v>
      </c>
      <c r="B45">
        <f t="shared" si="1"/>
        <v>0</v>
      </c>
    </row>
    <row r="46" spans="1:12">
      <c r="A46" s="2" t="s">
        <v>130</v>
      </c>
      <c r="B46">
        <f>男子シングルス①!$B$46</f>
        <v>0</v>
      </c>
    </row>
    <row r="47" spans="1:12">
      <c r="A47" s="2" t="s">
        <v>131</v>
      </c>
      <c r="B47">
        <f>SUM(B40:B45)</f>
        <v>0</v>
      </c>
    </row>
    <row r="48" spans="1:12">
      <c r="A48" s="2" t="s">
        <v>132</v>
      </c>
      <c r="B48">
        <f>男子シングルス③!$B$48</f>
        <v>0</v>
      </c>
    </row>
    <row r="49" spans="1:3">
      <c r="A49" s="2" t="s">
        <v>133</v>
      </c>
      <c r="B49">
        <f>男子シングルス④!$B$49</f>
        <v>0</v>
      </c>
    </row>
    <row r="50" spans="1:3">
      <c r="A50" s="2" t="s">
        <v>134</v>
      </c>
      <c r="B50">
        <f>男子シングルス⑤!$B$50</f>
        <v>0</v>
      </c>
    </row>
    <row r="52" spans="1:3">
      <c r="B52">
        <f>SUM(B46:B50)</f>
        <v>0</v>
      </c>
    </row>
    <row r="53" spans="1:3">
      <c r="A53" s="2"/>
      <c r="B53">
        <f>ROUNDUP(B52/20,0)</f>
        <v>0</v>
      </c>
      <c r="C53" t="str">
        <f>IF(B53&gt;1,CONCATENATE(2,"/",B53),"")</f>
        <v/>
      </c>
    </row>
  </sheetData>
  <mergeCells count="3">
    <mergeCell ref="B3:E3"/>
    <mergeCell ref="I3:J3"/>
    <mergeCell ref="A1:K1"/>
  </mergeCells>
  <phoneticPr fontId="1"/>
  <conditionalFormatting sqref="F3">
    <cfRule type="cellIs" dxfId="4" priority="1" operator="equal">
      <formula>0</formula>
    </cfRule>
  </conditionalFormatting>
  <dataValidations count="3">
    <dataValidation type="list" allowBlank="1" showInputMessage="1" showErrorMessage="1" sqref="I6:I25" xr:uid="{71F00A90-4B55-4E01-895E-9D3B682D430A}">
      <formula1>sp</formula1>
    </dataValidation>
    <dataValidation type="list" allowBlank="1" showInputMessage="1" showErrorMessage="1" sqref="A6:A25" xr:uid="{56B30BD0-D041-4C96-B357-6EB20EF1C0CA}">
      <formula1>ms</formula1>
    </dataValidation>
    <dataValidation type="list" allowBlank="1" showInputMessage="1" showErrorMessage="1" sqref="J6:J25" xr:uid="{3F5778E3-2587-46C8-8706-C46DED73462B}">
      <formula1>ts_01</formula1>
    </dataValidation>
  </dataValidations>
  <pageMargins left="0.59055118110236227" right="0.59055118110236227" top="0.74803149606299213" bottom="0.74803149606299213" header="0.31496062992125984" footer="0.31496062992125984"/>
  <pageSetup paperSize="9" scale="95" fitToHeight="0" orientation="portrait" verticalDpi="0" r:id="rId1"/>
  <headerFooter>
    <oddHeader>&amp;R&amp;9&amp;F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55D053-90EF-4D55-98A8-D20AA2AB3F86}">
          <x14:formula1>
            <xm:f>HELP_開催県協会入力!$G$7</xm:f>
          </x14:formula1>
          <xm:sqref>C6:C25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55</vt:i4>
      </vt:variant>
    </vt:vector>
  </HeadingPairs>
  <TitlesOfParts>
    <vt:vector size="85" baseType="lpstr">
      <vt:lpstr>HELP_開催県協会入力</vt:lpstr>
      <vt:lpstr>HELP_申込み県協会入力</vt:lpstr>
      <vt:lpstr>HELP_参加料納入票 </vt:lpstr>
      <vt:lpstr>開催県協会入力</vt:lpstr>
      <vt:lpstr>HELP_参加申込書</vt:lpstr>
      <vt:lpstr>申込み県協会入力</vt:lpstr>
      <vt:lpstr>参加料納入票</vt:lpstr>
      <vt:lpstr>男子シングルス①</vt:lpstr>
      <vt:lpstr>男子シングルス②</vt:lpstr>
      <vt:lpstr>男子シングルス③</vt:lpstr>
      <vt:lpstr>男子シングルス④</vt:lpstr>
      <vt:lpstr>男子シングルス⑤</vt:lpstr>
      <vt:lpstr>男子ダブルス①</vt:lpstr>
      <vt:lpstr>男子ダブルス②</vt:lpstr>
      <vt:lpstr>男子ダブルス③</vt:lpstr>
      <vt:lpstr>男子ダブルス④</vt:lpstr>
      <vt:lpstr>男子ダブルス⑤</vt:lpstr>
      <vt:lpstr>女子シングルス①</vt:lpstr>
      <vt:lpstr>女子シングルス②</vt:lpstr>
      <vt:lpstr>女子シングルス③</vt:lpstr>
      <vt:lpstr>女子ダブルス①</vt:lpstr>
      <vt:lpstr>女子ダブルス②</vt:lpstr>
      <vt:lpstr>女子ダブルス③</vt:lpstr>
      <vt:lpstr>女子ダブルス④</vt:lpstr>
      <vt:lpstr>女子ダブルス⑤</vt:lpstr>
      <vt:lpstr>混合ダブルス①</vt:lpstr>
      <vt:lpstr>混合ダブルス②</vt:lpstr>
      <vt:lpstr>混合ダブルス③</vt:lpstr>
      <vt:lpstr>混合ダブルス④</vt:lpstr>
      <vt:lpstr>混合ダブルス⑤</vt:lpstr>
      <vt:lpstr>HELP_開催県協会入力!ken</vt:lpstr>
      <vt:lpstr>ken</vt:lpstr>
      <vt:lpstr>HELP_開催県協会入力!md</vt:lpstr>
      <vt:lpstr>md</vt:lpstr>
      <vt:lpstr>HELP_開催県協会入力!ms</vt:lpstr>
      <vt:lpstr>ms</vt:lpstr>
      <vt:lpstr>HELP_開催県協会入力!nd</vt:lpstr>
      <vt:lpstr>nd</vt:lpstr>
      <vt:lpstr>HELP_参加申込書!Print_Area</vt:lpstr>
      <vt:lpstr>'HELP_参加料納入票 '!Print_Area</vt:lpstr>
      <vt:lpstr>混合ダブルス①!Print_Area</vt:lpstr>
      <vt:lpstr>混合ダブルス②!Print_Area</vt:lpstr>
      <vt:lpstr>混合ダブルス③!Print_Area</vt:lpstr>
      <vt:lpstr>混合ダブルス④!Print_Area</vt:lpstr>
      <vt:lpstr>混合ダブルス⑤!Print_Area</vt:lpstr>
      <vt:lpstr>参加料納入票!Print_Area</vt:lpstr>
      <vt:lpstr>女子シングルス①!Print_Area</vt:lpstr>
      <vt:lpstr>女子シングルス②!Print_Area</vt:lpstr>
      <vt:lpstr>女子シングルス③!Print_Area</vt:lpstr>
      <vt:lpstr>女子ダブルス①!Print_Area</vt:lpstr>
      <vt:lpstr>女子ダブルス②!Print_Area</vt:lpstr>
      <vt:lpstr>女子ダブルス③!Print_Area</vt:lpstr>
      <vt:lpstr>女子ダブルス④!Print_Area</vt:lpstr>
      <vt:lpstr>女子ダブルス⑤!Print_Area</vt:lpstr>
      <vt:lpstr>男子シングルス①!Print_Area</vt:lpstr>
      <vt:lpstr>男子シングルス②!Print_Area</vt:lpstr>
      <vt:lpstr>男子シングルス③!Print_Area</vt:lpstr>
      <vt:lpstr>男子シングルス④!Print_Area</vt:lpstr>
      <vt:lpstr>男子シングルス⑤!Print_Area</vt:lpstr>
      <vt:lpstr>男子ダブルス①!Print_Area</vt:lpstr>
      <vt:lpstr>男子ダブルス②!Print_Area</vt:lpstr>
      <vt:lpstr>男子ダブルス③!Print_Area</vt:lpstr>
      <vt:lpstr>男子ダブルス⑤!Print_Area</vt:lpstr>
      <vt:lpstr>HELP_開催県協会入力!sp</vt:lpstr>
      <vt:lpstr>sp</vt:lpstr>
      <vt:lpstr>HELP_開催県協会入力!tn</vt:lpstr>
      <vt:lpstr>tn</vt:lpstr>
      <vt:lpstr>HELP_開催県協会入力!ts_01</vt:lpstr>
      <vt:lpstr>ts_01</vt:lpstr>
      <vt:lpstr>HELP_開催県協会入力!ts_02</vt:lpstr>
      <vt:lpstr>ts_02</vt:lpstr>
      <vt:lpstr>HELP_開催県協会入力!ts_03</vt:lpstr>
      <vt:lpstr>ts_03</vt:lpstr>
      <vt:lpstr>HELP_開催県協会入力!ts_04</vt:lpstr>
      <vt:lpstr>ts_04</vt:lpstr>
      <vt:lpstr>HELP_開催県協会入力!ts_05</vt:lpstr>
      <vt:lpstr>ts_05</vt:lpstr>
      <vt:lpstr>HELP_開催県協会入力!ts_06</vt:lpstr>
      <vt:lpstr>ts_06</vt:lpstr>
      <vt:lpstr>HELP_開催県協会入力!wd</vt:lpstr>
      <vt:lpstr>wd</vt:lpstr>
      <vt:lpstr>HELP_開催県協会入力!ws</vt:lpstr>
      <vt:lpstr>ws</vt:lpstr>
      <vt:lpstr>HELP_開催県協会入力!xd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広島県バドミントン協会事務局</cp:lastModifiedBy>
  <cp:lastPrinted>2025-05-23T06:30:04Z</cp:lastPrinted>
  <dcterms:created xsi:type="dcterms:W3CDTF">2022-08-22T07:30:30Z</dcterms:created>
  <dcterms:modified xsi:type="dcterms:W3CDTF">2025-06-06T01:19:46Z</dcterms:modified>
</cp:coreProperties>
</file>